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E13A3CB4-5B4F-4DD9-8BB6-BB12F0AB26C0}" xr6:coauthVersionLast="47" xr6:coauthVersionMax="47" xr10:uidLastSave="{00000000-0000-0000-0000-000000000000}"/>
  <bookViews>
    <workbookView xWindow="-120" yWindow="-120" windowWidth="29040" windowHeight="15720" tabRatio="773" firstSheet="13" activeTab="13" xr2:uid="{6BCAD4A2-788B-496C-9915-25D7DC6B8474}"/>
  </bookViews>
  <sheets>
    <sheet name="Fulla mare" sheetId="7" r:id="rId1"/>
    <sheet name="Cereals" sheetId="8" r:id="rId2"/>
    <sheet name="Llegums" sheetId="9" r:id="rId3"/>
    <sheet name="Tubercles" sheetId="11" r:id="rId4"/>
    <sheet name="Farratges" sheetId="10" r:id="rId5"/>
    <sheet name="Hortalisses-Fulla" sheetId="13" r:id="rId6"/>
    <sheet name="Hortalisses-De fruit" sheetId="14" r:id="rId7"/>
    <sheet name="Hortalisses-Flor" sheetId="15" r:id="rId8"/>
    <sheet name="Hortalisses-Bulbs" sheetId="16" r:id="rId9"/>
    <sheet name="Hortalisses-lleguminoses" sheetId="17" r:id="rId10"/>
    <sheet name="Hortalisses-Resum i total" sheetId="19" r:id="rId11"/>
    <sheet name="Flors" sheetId="12" r:id="rId12"/>
    <sheet name="Cítrics-Taronges" sheetId="21" r:id="rId13"/>
    <sheet name="Fruits secs" sheetId="36" r:id="rId14"/>
    <sheet name="Hoja1" sheetId="37" r:id="rId15"/>
  </sheets>
  <definedNames>
    <definedName name="_xlnm.Print_Area" localSheetId="1">Cereals!$A$1:$Q$107</definedName>
    <definedName name="_xlnm.Print_Area" localSheetId="12">'Cítrics-Taronges'!$A$1:$Q$106</definedName>
    <definedName name="_xlnm.Print_Area" localSheetId="4">Farratges!$A$1:$Q$99</definedName>
    <definedName name="_xlnm.Print_Area" localSheetId="11">Flors!$A$1:$Q$104</definedName>
    <definedName name="_xlnm.Print_Area" localSheetId="13">'Fruits secs'!$A$1:$N$101</definedName>
    <definedName name="_xlnm.Print_Area" localSheetId="8">'Hortalisses-Bulbs'!$A$1:$Q$106</definedName>
    <definedName name="_xlnm.Print_Area" localSheetId="6">'Hortalisses-De fruit'!$A$1:$Q$102</definedName>
    <definedName name="_xlnm.Print_Area" localSheetId="7">'Hortalisses-Flor'!$A$1:$Q$105</definedName>
    <definedName name="_xlnm.Print_Area" localSheetId="5">'Hortalisses-Fulla'!$A$1:$Q$104</definedName>
    <definedName name="_xlnm.Print_Area" localSheetId="9">'Hortalisses-lleguminoses'!$A$1:$Q$106</definedName>
    <definedName name="_xlnm.Print_Area" localSheetId="10">'Hortalisses-Resum i total'!$A$1:$Q$100</definedName>
    <definedName name="_xlnm.Print_Area" localSheetId="2">Llegums!$A$1:$Q$107</definedName>
    <definedName name="_xlnm.Print_Area" localSheetId="3">Tubercles!$A$1:$Q$102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7" l="1"/>
  <c r="E13" i="37"/>
  <c r="M16" i="21" l="1"/>
  <c r="L16" i="21"/>
  <c r="K16" i="21"/>
  <c r="J16" i="21"/>
  <c r="I16" i="21"/>
  <c r="H16" i="21"/>
  <c r="G16" i="21"/>
  <c r="F16" i="21"/>
  <c r="E16" i="21"/>
  <c r="D16" i="21"/>
  <c r="C16" i="21"/>
  <c r="B16" i="21"/>
  <c r="M13" i="19"/>
  <c r="L13" i="19"/>
  <c r="K13" i="19"/>
  <c r="J13" i="19"/>
  <c r="I13" i="19"/>
  <c r="H13" i="19"/>
  <c r="G13" i="19"/>
  <c r="F13" i="19"/>
  <c r="E13" i="19"/>
  <c r="D13" i="19"/>
  <c r="C13" i="19"/>
  <c r="B13" i="19"/>
  <c r="N15" i="17" l="1"/>
  <c r="M15" i="17"/>
  <c r="L15" i="17"/>
  <c r="K15" i="17"/>
  <c r="J15" i="17"/>
  <c r="I15" i="17"/>
  <c r="H15" i="17"/>
  <c r="G15" i="17"/>
  <c r="F15" i="17"/>
  <c r="E15" i="17"/>
  <c r="D15" i="17"/>
  <c r="C15" i="17"/>
  <c r="B15" i="17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M18" i="14"/>
  <c r="L18" i="14"/>
  <c r="K18" i="14"/>
  <c r="J18" i="14"/>
  <c r="I18" i="14"/>
  <c r="H18" i="14"/>
  <c r="G18" i="14"/>
  <c r="F18" i="14"/>
  <c r="E18" i="14"/>
  <c r="D18" i="14"/>
  <c r="C18" i="14"/>
  <c r="B18" i="14"/>
  <c r="M19" i="13"/>
  <c r="L19" i="13"/>
  <c r="K19" i="13"/>
  <c r="J19" i="13"/>
  <c r="I19" i="13"/>
  <c r="H19" i="13"/>
  <c r="G19" i="13"/>
  <c r="F19" i="13"/>
  <c r="E19" i="13"/>
  <c r="D19" i="13"/>
  <c r="C19" i="13"/>
  <c r="B19" i="13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Q8" i="11"/>
  <c r="Q8" i="9"/>
  <c r="P8" i="9"/>
  <c r="C4" i="36" l="1"/>
  <c r="E4" i="36"/>
  <c r="G4" i="36"/>
  <c r="I4" i="36"/>
  <c r="K4" i="36"/>
  <c r="N12" i="36"/>
  <c r="M12" i="36"/>
  <c r="N11" i="36"/>
  <c r="M11" i="36"/>
  <c r="L13" i="36"/>
  <c r="N13" i="36" s="1"/>
  <c r="K13" i="36"/>
  <c r="M13" i="36" s="1"/>
  <c r="N2" i="21"/>
  <c r="L2" i="21"/>
  <c r="J2" i="21"/>
  <c r="H2" i="21"/>
  <c r="F2" i="21"/>
  <c r="D2" i="21"/>
  <c r="B2" i="21"/>
  <c r="N16" i="21"/>
  <c r="P16" i="21" s="1"/>
  <c r="O16" i="21"/>
  <c r="Q16" i="21" s="1"/>
  <c r="Q15" i="21"/>
  <c r="P15" i="21"/>
  <c r="Q14" i="21"/>
  <c r="P14" i="21"/>
  <c r="Q13" i="21"/>
  <c r="P13" i="21"/>
  <c r="Q12" i="21"/>
  <c r="P12" i="21"/>
  <c r="Q11" i="21"/>
  <c r="P11" i="21"/>
  <c r="Q10" i="21"/>
  <c r="P10" i="21"/>
  <c r="Q9" i="21"/>
  <c r="P9" i="21"/>
  <c r="N2" i="19"/>
  <c r="L2" i="19"/>
  <c r="J2" i="19"/>
  <c r="H2" i="19"/>
  <c r="F2" i="19"/>
  <c r="D2" i="19"/>
  <c r="B2" i="19"/>
  <c r="O13" i="19"/>
  <c r="N13" i="19"/>
  <c r="P13" i="19" s="1"/>
  <c r="N18" i="14"/>
  <c r="P18" i="14" s="1"/>
  <c r="Q13" i="19"/>
  <c r="Q12" i="19"/>
  <c r="P12" i="19"/>
  <c r="Q11" i="19"/>
  <c r="P11" i="19"/>
  <c r="Q10" i="19"/>
  <c r="P10" i="19"/>
  <c r="Q9" i="19"/>
  <c r="P9" i="19"/>
  <c r="Q8" i="19"/>
  <c r="P8" i="19"/>
  <c r="F2" i="17"/>
  <c r="H2" i="17"/>
  <c r="J2" i="17"/>
  <c r="L2" i="17"/>
  <c r="D2" i="17"/>
  <c r="B2" i="17"/>
  <c r="P13" i="17"/>
  <c r="P15" i="17"/>
  <c r="Q14" i="17"/>
  <c r="P14" i="17"/>
  <c r="Q13" i="17"/>
  <c r="Q12" i="17"/>
  <c r="P12" i="17"/>
  <c r="Q11" i="17"/>
  <c r="P11" i="17"/>
  <c r="Q10" i="17"/>
  <c r="P10" i="17"/>
  <c r="Q9" i="17"/>
  <c r="P9" i="17"/>
  <c r="O15" i="17"/>
  <c r="Q15" i="17" s="1"/>
  <c r="F2" i="16"/>
  <c r="H2" i="16"/>
  <c r="J2" i="16"/>
  <c r="L2" i="16"/>
  <c r="N2" i="16"/>
  <c r="D2" i="16"/>
  <c r="B2" i="16"/>
  <c r="P18" i="16"/>
  <c r="Q17" i="16"/>
  <c r="P17" i="16"/>
  <c r="Q16" i="16"/>
  <c r="P16" i="16"/>
  <c r="Q15" i="16"/>
  <c r="P15" i="16"/>
  <c r="Q14" i="16"/>
  <c r="P14" i="16"/>
  <c r="Q12" i="16"/>
  <c r="P12" i="16"/>
  <c r="Q11" i="16"/>
  <c r="P11" i="16"/>
  <c r="Q10" i="16"/>
  <c r="P10" i="16"/>
  <c r="Q9" i="16"/>
  <c r="P9" i="16"/>
  <c r="O18" i="16"/>
  <c r="Q18" i="16" s="1"/>
  <c r="F2" i="15"/>
  <c r="H2" i="15"/>
  <c r="J2" i="15"/>
  <c r="L2" i="15"/>
  <c r="N2" i="15"/>
  <c r="D2" i="15"/>
  <c r="B2" i="15"/>
  <c r="Q12" i="15"/>
  <c r="P12" i="15"/>
  <c r="Q11" i="15"/>
  <c r="P11" i="15"/>
  <c r="Q10" i="15"/>
  <c r="P10" i="15"/>
  <c r="Q9" i="15"/>
  <c r="P9" i="15"/>
  <c r="Q17" i="14"/>
  <c r="P17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Q10" i="14"/>
  <c r="P10" i="14"/>
  <c r="Q9" i="14"/>
  <c r="P9" i="14"/>
  <c r="O18" i="14"/>
  <c r="Q18" i="14" s="1"/>
  <c r="N2" i="14"/>
  <c r="Q18" i="13"/>
  <c r="P18" i="13"/>
  <c r="Q17" i="13"/>
  <c r="P17" i="13"/>
  <c r="Q15" i="13"/>
  <c r="P15" i="13"/>
  <c r="Q14" i="13"/>
  <c r="P14" i="13"/>
  <c r="Q13" i="13"/>
  <c r="P13" i="13"/>
  <c r="Q12" i="13"/>
  <c r="P12" i="13"/>
  <c r="Q11" i="13"/>
  <c r="P11" i="13"/>
  <c r="Q9" i="13"/>
  <c r="P9" i="13"/>
  <c r="O19" i="13"/>
  <c r="Q19" i="13" s="1"/>
  <c r="N19" i="13"/>
  <c r="P19" i="13" s="1"/>
  <c r="BG67" i="7"/>
  <c r="Q14" i="12"/>
  <c r="P11" i="12"/>
  <c r="P9" i="12"/>
  <c r="Q11" i="12"/>
  <c r="Q10" i="12"/>
  <c r="P10" i="12"/>
  <c r="Q9" i="12"/>
  <c r="Q8" i="12"/>
  <c r="P8" i="12"/>
  <c r="P9" i="11" l="1"/>
  <c r="Q9" i="11"/>
  <c r="P10" i="11"/>
  <c r="Q10" i="11"/>
  <c r="P8" i="11"/>
  <c r="P9" i="10"/>
  <c r="Q9" i="10"/>
  <c r="P10" i="10"/>
  <c r="Q10" i="10"/>
  <c r="P11" i="10"/>
  <c r="Q11" i="10"/>
  <c r="P12" i="10"/>
  <c r="Q12" i="10"/>
  <c r="P13" i="10"/>
  <c r="Q13" i="10"/>
  <c r="P14" i="10"/>
  <c r="Q14" i="10"/>
  <c r="Q8" i="10"/>
  <c r="P8" i="10"/>
  <c r="P9" i="9"/>
  <c r="Q9" i="9"/>
  <c r="P10" i="9"/>
  <c r="Q10" i="9"/>
  <c r="P11" i="9"/>
  <c r="Q11" i="9"/>
  <c r="P12" i="9"/>
  <c r="Q12" i="9"/>
  <c r="P14" i="8"/>
  <c r="Q14" i="8"/>
  <c r="Q15" i="8"/>
  <c r="P15" i="8"/>
  <c r="P9" i="8"/>
  <c r="Q9" i="8"/>
  <c r="P10" i="8"/>
  <c r="Q10" i="8"/>
  <c r="P11" i="8"/>
  <c r="Q11" i="8"/>
  <c r="P12" i="8"/>
  <c r="Q12" i="8"/>
  <c r="P13" i="8"/>
  <c r="Q13" i="8"/>
  <c r="Q8" i="8"/>
  <c r="P8" i="8"/>
  <c r="BF172" i="7" l="1"/>
  <c r="BH94" i="7"/>
  <c r="BG94" i="7"/>
  <c r="BK218" i="7" l="1"/>
  <c r="BH218" i="7"/>
  <c r="BG218" i="7"/>
  <c r="BF218" i="7"/>
  <c r="BK172" i="7"/>
  <c r="BH172" i="7"/>
  <c r="BG172" i="7"/>
  <c r="BK78" i="7" l="1"/>
  <c r="BH78" i="7"/>
  <c r="BG78" i="7"/>
  <c r="BK104" i="7"/>
  <c r="BH104" i="7"/>
  <c r="BG104" i="7"/>
  <c r="BK94" i="7"/>
  <c r="BK90" i="7"/>
  <c r="BH90" i="7"/>
  <c r="BG90" i="7"/>
  <c r="BK67" i="7"/>
  <c r="BH67" i="7"/>
  <c r="BG113" i="7" l="1"/>
  <c r="BH113" i="7"/>
  <c r="BK113" i="7"/>
  <c r="BK224" i="7"/>
  <c r="L2" i="14" l="1"/>
  <c r="J2" i="14"/>
  <c r="H2" i="14"/>
  <c r="F2" i="14"/>
  <c r="D2" i="14"/>
  <c r="B2" i="14"/>
  <c r="AY218" i="7" l="1"/>
  <c r="AZ218" i="7"/>
  <c r="BC218" i="7"/>
  <c r="AX218" i="7"/>
  <c r="AZ201" i="7"/>
  <c r="AY201" i="7"/>
  <c r="AX201" i="7"/>
  <c r="BA200" i="7"/>
  <c r="BC199" i="7"/>
  <c r="BC201" i="7" s="1"/>
  <c r="BA199" i="7"/>
  <c r="AY172" i="7"/>
  <c r="AZ172" i="7"/>
  <c r="BC172" i="7"/>
  <c r="AX172" i="7"/>
  <c r="AZ121" i="7"/>
  <c r="AY121" i="7"/>
  <c r="AY104" i="7"/>
  <c r="AZ104" i="7"/>
  <c r="BC104" i="7"/>
  <c r="AZ94" i="7"/>
  <c r="BC94" i="7"/>
  <c r="AY94" i="7"/>
  <c r="AZ90" i="7"/>
  <c r="BC90" i="7"/>
  <c r="AY90" i="7"/>
  <c r="AZ78" i="7"/>
  <c r="BC78" i="7"/>
  <c r="AY78" i="7"/>
  <c r="AZ67" i="7"/>
  <c r="BC67" i="7"/>
  <c r="AY67" i="7"/>
  <c r="AY113" i="7" l="1"/>
  <c r="BC113" i="7"/>
  <c r="AZ113" i="7"/>
  <c r="BC121" i="7"/>
  <c r="BC224" i="7" s="1"/>
  <c r="D59" i="7" l="1"/>
  <c r="G224" i="7" l="1"/>
  <c r="AE224" i="7"/>
  <c r="AM217" i="7"/>
  <c r="AM213" i="7"/>
  <c r="AM212" i="7"/>
  <c r="AM211" i="7"/>
  <c r="AM206" i="7"/>
  <c r="AM199" i="7"/>
  <c r="AR194" i="7"/>
  <c r="AM193" i="7"/>
  <c r="AU193" i="7"/>
  <c r="AM192" i="7"/>
  <c r="AU192" i="7"/>
  <c r="AM191" i="7"/>
  <c r="AU191" i="7"/>
  <c r="AR186" i="7"/>
  <c r="AQ186" i="7"/>
  <c r="AP186" i="7"/>
  <c r="AM184" i="7"/>
  <c r="AU184" i="7"/>
  <c r="AU186" i="7" s="1"/>
  <c r="AR179" i="7"/>
  <c r="AQ179" i="7"/>
  <c r="AP179" i="7"/>
  <c r="AM178" i="7"/>
  <c r="AU178" i="7"/>
  <c r="AM177" i="7"/>
  <c r="AK177" i="7"/>
  <c r="AU177" i="7"/>
  <c r="AS177" i="7"/>
  <c r="AM176" i="7"/>
  <c r="AK176" i="7"/>
  <c r="AU176" i="7"/>
  <c r="AS176" i="7"/>
  <c r="W159" i="7"/>
  <c r="R159" i="7"/>
  <c r="W152" i="7"/>
  <c r="R152" i="7"/>
  <c r="W147" i="7"/>
  <c r="R147" i="7"/>
  <c r="O137" i="7"/>
  <c r="W137" i="7"/>
  <c r="O134" i="7"/>
  <c r="W134" i="7"/>
  <c r="O126" i="7"/>
  <c r="W126" i="7"/>
  <c r="G110" i="7"/>
  <c r="F110" i="7"/>
  <c r="D110" i="7"/>
  <c r="C110" i="7"/>
  <c r="B110" i="7"/>
  <c r="T104" i="7"/>
  <c r="S104" i="7"/>
  <c r="R104" i="7"/>
  <c r="AB104" i="7"/>
  <c r="AA104" i="7"/>
  <c r="AM104" i="7"/>
  <c r="AI104" i="7"/>
  <c r="T94" i="7"/>
  <c r="T90" i="7"/>
  <c r="T78" i="7"/>
  <c r="T67" i="7"/>
  <c r="M49" i="7"/>
  <c r="N25" i="7"/>
  <c r="L25" i="7"/>
  <c r="K25" i="7"/>
  <c r="O23" i="7"/>
  <c r="M23" i="7"/>
  <c r="O22" i="7"/>
  <c r="M22" i="7"/>
  <c r="O21" i="7"/>
  <c r="O25" i="7" l="1"/>
  <c r="AU179" i="7"/>
  <c r="M25" i="7"/>
  <c r="AU19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DESCO</author>
  </authors>
  <commentList>
    <comment ref="K108" authorId="0" shapeId="0" xr:uid="{C6775994-65EA-4A4C-A7E8-5D6258F1B4F7}">
      <text>
        <r>
          <rPr>
            <sz val="8"/>
            <color indexed="81"/>
            <rFont val="Tahoma"/>
            <family val="2"/>
          </rPr>
          <t>áreas</t>
        </r>
      </text>
    </comment>
    <comment ref="M108" authorId="0" shapeId="0" xr:uid="{5F09C0F9-CA30-461A-821F-9CF40991A875}">
      <text>
        <r>
          <rPr>
            <sz val="8"/>
            <color indexed="81"/>
            <rFont val="Tahoma"/>
            <family val="2"/>
          </rPr>
          <t>kg/área</t>
        </r>
      </text>
    </comment>
    <comment ref="AQ108" authorId="0" shapeId="0" xr:uid="{4F6F9C4A-1904-4E94-BC28-073070761331}">
      <text>
        <r>
          <rPr>
            <sz val="9"/>
            <color indexed="81"/>
            <rFont val="Tahoma"/>
            <family val="2"/>
          </rPr>
          <t>áreas</t>
        </r>
      </text>
    </comment>
    <comment ref="AS108" authorId="0" shapeId="0" xr:uid="{2D912188-A2E1-4119-9297-BFA80A9214AB}">
      <text>
        <r>
          <rPr>
            <sz val="9"/>
            <color indexed="81"/>
            <rFont val="Tahoma"/>
            <family val="2"/>
          </rPr>
          <t>kg/área</t>
        </r>
      </text>
    </comment>
    <comment ref="AY108" authorId="0" shapeId="0" xr:uid="{D47B7F5B-A194-4F2F-83ED-E6FFE71649D6}">
      <text>
        <r>
          <rPr>
            <sz val="9"/>
            <color indexed="81"/>
            <rFont val="Tahoma"/>
            <family val="2"/>
          </rPr>
          <t>áreas</t>
        </r>
      </text>
    </comment>
    <comment ref="BA108" authorId="0" shapeId="0" xr:uid="{409D9D23-1EE7-4F95-B555-A257A7F7B616}">
      <text>
        <r>
          <rPr>
            <sz val="9"/>
            <color indexed="81"/>
            <rFont val="Tahoma"/>
            <family val="2"/>
          </rPr>
          <t>kg/área</t>
        </r>
      </text>
    </comment>
    <comment ref="BG108" authorId="0" shapeId="0" xr:uid="{98043E92-1A6E-483F-9014-F6D08014ED5D}">
      <text>
        <r>
          <rPr>
            <sz val="9"/>
            <color indexed="81"/>
            <rFont val="Tahoma"/>
            <family val="2"/>
          </rPr>
          <t>áreas</t>
        </r>
      </text>
    </comment>
    <comment ref="BI108" authorId="0" shapeId="0" xr:uid="{F3DBE771-1545-45A4-909B-71A41C1C4B93}">
      <text>
        <r>
          <rPr>
            <sz val="9"/>
            <color indexed="81"/>
            <rFont val="Tahoma"/>
            <family val="2"/>
          </rPr>
          <t>kg/área</t>
        </r>
      </text>
    </comment>
    <comment ref="AQ109" authorId="0" shapeId="0" xr:uid="{2612A5F8-966A-424D-998C-8CADEAD3C1C5}">
      <text>
        <r>
          <rPr>
            <sz val="9"/>
            <color indexed="81"/>
            <rFont val="Tahoma"/>
            <family val="2"/>
          </rPr>
          <t>áreas</t>
        </r>
      </text>
    </comment>
    <comment ref="AS109" authorId="0" shapeId="0" xr:uid="{7F5E3479-36A0-43E7-8A7A-1FBA2FD7901C}">
      <text>
        <r>
          <rPr>
            <sz val="9"/>
            <color indexed="81"/>
            <rFont val="Tahoma"/>
            <family val="2"/>
          </rPr>
          <t>kg/área</t>
        </r>
      </text>
    </comment>
    <comment ref="AY109" authorId="0" shapeId="0" xr:uid="{17FC28B6-0539-49CD-AE4E-A56F77EC5672}">
      <text>
        <r>
          <rPr>
            <sz val="9"/>
            <color indexed="81"/>
            <rFont val="Tahoma"/>
            <family val="2"/>
          </rPr>
          <t>áreas</t>
        </r>
      </text>
    </comment>
    <comment ref="BA109" authorId="0" shapeId="0" xr:uid="{705183DA-74CD-42D4-BE9F-FD39F41C92A7}">
      <text>
        <r>
          <rPr>
            <sz val="9"/>
            <color indexed="81"/>
            <rFont val="Tahoma"/>
            <family val="2"/>
          </rPr>
          <t>kg/área</t>
        </r>
      </text>
    </comment>
    <comment ref="BG109" authorId="0" shapeId="0" xr:uid="{AF8B9BC1-90AE-4199-A8E2-33009DDD7B40}">
      <text>
        <r>
          <rPr>
            <sz val="9"/>
            <color indexed="81"/>
            <rFont val="Tahoma"/>
            <family val="2"/>
          </rPr>
          <t>áreas</t>
        </r>
      </text>
    </comment>
    <comment ref="BI109" authorId="0" shapeId="0" xr:uid="{9EE75937-D782-4301-BDE1-887A43E0027F}">
      <text>
        <r>
          <rPr>
            <sz val="9"/>
            <color indexed="81"/>
            <rFont val="Tahoma"/>
            <family val="2"/>
          </rPr>
          <t>kg/área</t>
        </r>
      </text>
    </comment>
  </commentList>
</comments>
</file>

<file path=xl/sharedStrings.xml><?xml version="1.0" encoding="utf-8"?>
<sst xmlns="http://schemas.openxmlformats.org/spreadsheetml/2006/main" count="2444" uniqueCount="268">
  <si>
    <t>Producció</t>
  </si>
  <si>
    <t>Rendiment</t>
  </si>
  <si>
    <t>Producció final</t>
  </si>
  <si>
    <t>Blat</t>
  </si>
  <si>
    <t xml:space="preserve">Ordi </t>
  </si>
  <si>
    <t xml:space="preserve">Civada </t>
  </si>
  <si>
    <t>Triticale</t>
  </si>
  <si>
    <t>Arròs</t>
  </si>
  <si>
    <t>Blat de moro</t>
  </si>
  <si>
    <t>Favó</t>
  </si>
  <si>
    <t>Ciurons</t>
  </si>
  <si>
    <t>Pèsols</t>
  </si>
  <si>
    <t>Altres lleguminoses gra</t>
  </si>
  <si>
    <t xml:space="preserve">Cereals d'hivern per a farratge </t>
  </si>
  <si>
    <t>Blat de moro per a farratge</t>
  </si>
  <si>
    <t>Sorgo farratger</t>
  </si>
  <si>
    <t>Margall (ballico)</t>
  </si>
  <si>
    <t>Alfals</t>
  </si>
  <si>
    <t>Trèvol</t>
  </si>
  <si>
    <t>Enclova (zulla)</t>
  </si>
  <si>
    <t>Veça per a farratge</t>
  </si>
  <si>
    <t>Prederies polifites</t>
  </si>
  <si>
    <t>Patates</t>
  </si>
  <si>
    <t>Boniatos</t>
  </si>
  <si>
    <t>€/100 dotzenes</t>
  </si>
  <si>
    <t>€uros</t>
  </si>
  <si>
    <t xml:space="preserve">Clavells </t>
  </si>
  <si>
    <t xml:space="preserve">Roses </t>
  </si>
  <si>
    <t>Altres flors</t>
  </si>
  <si>
    <t>Total flors</t>
  </si>
  <si>
    <t>Plantes ornamentals (unitats)</t>
  </si>
  <si>
    <t>de fulla i tronc</t>
  </si>
  <si>
    <t>Col</t>
  </si>
  <si>
    <t>Api</t>
  </si>
  <si>
    <t>Lletuga</t>
  </si>
  <si>
    <t>Escarola</t>
  </si>
  <si>
    <t>Espinacs</t>
  </si>
  <si>
    <t>Bledes</t>
  </si>
  <si>
    <t xml:space="preserve">de fruit </t>
  </si>
  <si>
    <t>Síndria</t>
  </si>
  <si>
    <t>Meló</t>
  </si>
  <si>
    <t>Carabassa</t>
  </si>
  <si>
    <t>Carabassó</t>
  </si>
  <si>
    <t>Cogombre</t>
  </si>
  <si>
    <t>Albergínia</t>
  </si>
  <si>
    <t xml:space="preserve">Tomàtiga </t>
  </si>
  <si>
    <t xml:space="preserve">Pebre </t>
  </si>
  <si>
    <t>Fraula i fraulot</t>
  </si>
  <si>
    <t>de flor</t>
  </si>
  <si>
    <t xml:space="preserve">Carxofa </t>
  </si>
  <si>
    <t>Bròquil</t>
  </si>
  <si>
    <t>Colflori</t>
  </si>
  <si>
    <t>bulbs</t>
  </si>
  <si>
    <t>All</t>
  </si>
  <si>
    <t>Ceba</t>
  </si>
  <si>
    <t>Grells de ceba</t>
  </si>
  <si>
    <t>Porros</t>
  </si>
  <si>
    <t>Pastanaga</t>
  </si>
  <si>
    <t>Rave</t>
  </si>
  <si>
    <t>Ravanets</t>
  </si>
  <si>
    <t>Nab</t>
  </si>
  <si>
    <t>lleguminoses i  varies</t>
  </si>
  <si>
    <t xml:space="preserve">Mongeta tendra </t>
  </si>
  <si>
    <t>Pèsols verds</t>
  </si>
  <si>
    <t>Fava tendra</t>
  </si>
  <si>
    <t>Herbes medicinals</t>
  </si>
  <si>
    <t>Herbes aromàtiques/condiments</t>
  </si>
  <si>
    <t>Taronges</t>
  </si>
  <si>
    <t>Navelina (navel)</t>
  </si>
  <si>
    <t>Navel (navel)</t>
  </si>
  <si>
    <t>Navelate (navel)</t>
  </si>
  <si>
    <t>Salustiana (blanca sel·lecta)</t>
  </si>
  <si>
    <t>Blanques comunes</t>
  </si>
  <si>
    <t>Verna (tardana)</t>
  </si>
  <si>
    <t>Valencia late (tardana)</t>
  </si>
  <si>
    <t>Mandarines</t>
  </si>
  <si>
    <t>Clementines (mandarines)</t>
  </si>
  <si>
    <t>Altres mandarines</t>
  </si>
  <si>
    <t>Llimones</t>
  </si>
  <si>
    <t>Verna</t>
  </si>
  <si>
    <t>Altres llimones</t>
  </si>
  <si>
    <t>Aranger</t>
  </si>
  <si>
    <t>Fruiters de llavor</t>
  </si>
  <si>
    <t>Poma</t>
  </si>
  <si>
    <t>Pera</t>
  </si>
  <si>
    <t>Codony</t>
  </si>
  <si>
    <t>Nispro</t>
  </si>
  <si>
    <t>Fruiters de pinyol</t>
  </si>
  <si>
    <t>Albercoc</t>
  </si>
  <si>
    <t>Cirera</t>
  </si>
  <si>
    <t>Melicotó</t>
  </si>
  <si>
    <t>Nectarina</t>
  </si>
  <si>
    <t>Pruna</t>
  </si>
  <si>
    <t>Altres fruiters</t>
  </si>
  <si>
    <t>Xirimoia</t>
  </si>
  <si>
    <t>Magrana</t>
  </si>
  <si>
    <t>Alvocat</t>
  </si>
  <si>
    <t>Kiwi</t>
  </si>
  <si>
    <t>Kaqui</t>
  </si>
  <si>
    <t>Anou</t>
  </si>
  <si>
    <t>FRUITERS EN EXTENSIU</t>
  </si>
  <si>
    <t>Figuera</t>
  </si>
  <si>
    <t>Ametller (clovella)</t>
  </si>
  <si>
    <t>Garrover</t>
  </si>
  <si>
    <t>Olives de taula</t>
  </si>
  <si>
    <t>Olives per a tafona</t>
  </si>
  <si>
    <t>Verge extra (fins a 0,8º d'acidesa)</t>
  </si>
  <si>
    <t>Verge (fins a 2º d'acidesa)</t>
  </si>
  <si>
    <t>Llampant</t>
  </si>
  <si>
    <t>Raïm de taula</t>
  </si>
  <si>
    <t>hl</t>
  </si>
  <si>
    <t>Tàperes</t>
  </si>
  <si>
    <t>ha</t>
  </si>
  <si>
    <t>tones</t>
  </si>
  <si>
    <t>€/100kg</t>
  </si>
  <si>
    <t xml:space="preserve">Preus  </t>
  </si>
  <si>
    <t xml:space="preserve"> €uros</t>
  </si>
  <si>
    <t xml:space="preserve"> ha</t>
  </si>
  <si>
    <t>PRODUCCIÓ AGRÍCOLA</t>
  </si>
  <si>
    <t>kg/ha</t>
  </si>
  <si>
    <t>total cereals</t>
  </si>
  <si>
    <t xml:space="preserve"> t en verd</t>
  </si>
  <si>
    <t>total farratgeres</t>
  </si>
  <si>
    <t>milers de dotzenes</t>
  </si>
  <si>
    <t>docenas/ áreas</t>
  </si>
  <si>
    <t>cítrics</t>
  </si>
  <si>
    <t>€/hl</t>
  </si>
  <si>
    <t>fruiters no cítrics</t>
  </si>
  <si>
    <t>"Mesera" o fina de taula</t>
  </si>
  <si>
    <t>total olives</t>
  </si>
  <si>
    <t>total oli oliva</t>
  </si>
  <si>
    <t>vi</t>
  </si>
  <si>
    <t>total vi</t>
  </si>
  <si>
    <t>oli d'oliva</t>
  </si>
  <si>
    <t>raïm</t>
  </si>
  <si>
    <t>total raïm</t>
  </si>
  <si>
    <t>altres cultius</t>
  </si>
  <si>
    <t>total altres cultius</t>
  </si>
  <si>
    <t>TOTAL PRODUCCIÓ AGRÍCOLA</t>
  </si>
  <si>
    <t>Julivert</t>
  </si>
  <si>
    <t>Altres</t>
  </si>
  <si>
    <t xml:space="preserve">Gira-sol </t>
  </si>
  <si>
    <t>unitats</t>
  </si>
  <si>
    <t>€/unitat</t>
  </si>
  <si>
    <t>-</t>
  </si>
  <si>
    <t>Cègol</t>
  </si>
  <si>
    <t>Espàrrec</t>
  </si>
  <si>
    <t>Rúcula</t>
  </si>
  <si>
    <t>Achicoria</t>
  </si>
  <si>
    <t>Guindilla</t>
  </si>
  <si>
    <t>Pebre per pimentó</t>
  </si>
  <si>
    <t xml:space="preserve"> (ha)</t>
  </si>
  <si>
    <t>(tones)</t>
  </si>
  <si>
    <t>(kg/ha)</t>
  </si>
  <si>
    <t>(€/100kg)</t>
  </si>
  <si>
    <t xml:space="preserve"> (€uros)</t>
  </si>
  <si>
    <t>Perejil</t>
  </si>
  <si>
    <t>Llimona "mesera" o fina de taula</t>
  </si>
  <si>
    <t>OLIVES</t>
  </si>
  <si>
    <t>TOTAL OLI D'OLIVA</t>
  </si>
  <si>
    <t>TOTAL VINS</t>
  </si>
  <si>
    <t xml:space="preserve">Girasol </t>
  </si>
  <si>
    <t>Cartamo</t>
  </si>
  <si>
    <t>Altres cultius industrials (azafrán+cacauet+caña de azucar+lúpulo)</t>
  </si>
  <si>
    <t>Faves</t>
  </si>
  <si>
    <t>Lleguminoses per a farratge</t>
  </si>
  <si>
    <t>Altres superfícies farratgeres</t>
  </si>
  <si>
    <t>Altres hortalisses</t>
  </si>
  <si>
    <t>Xampinyó*</t>
  </si>
  <si>
    <t>Altres bolets*</t>
  </si>
  <si>
    <t>* àrees (a)</t>
  </si>
  <si>
    <t xml:space="preserve">   </t>
  </si>
  <si>
    <t>Sup. plantació regular</t>
  </si>
  <si>
    <t xml:space="preserve">Sup. en producció </t>
  </si>
  <si>
    <t>Total cereals</t>
  </si>
  <si>
    <t>Total llegums</t>
  </si>
  <si>
    <t>Total farratgeres</t>
  </si>
  <si>
    <t>Total flors i ornamentals</t>
  </si>
  <si>
    <t>Total hortalisses</t>
  </si>
  <si>
    <t>Cítrics</t>
  </si>
  <si>
    <t>Total cítrics</t>
  </si>
  <si>
    <t>De fulla i tronc</t>
  </si>
  <si>
    <t>De flor</t>
  </si>
  <si>
    <t>Bulbs</t>
  </si>
  <si>
    <t>Lleguminoses i  varies</t>
  </si>
  <si>
    <t>Total fruiters no cítrics</t>
  </si>
  <si>
    <t>Total fruiters extensiu</t>
  </si>
  <si>
    <t>CEREALS</t>
  </si>
  <si>
    <t>LLEGUMS</t>
  </si>
  <si>
    <t>FARRATGES</t>
  </si>
  <si>
    <t>TUBERCLES</t>
  </si>
  <si>
    <t>Total tubercles</t>
  </si>
  <si>
    <t>FLORS</t>
  </si>
  <si>
    <t>HORTALISSES</t>
  </si>
  <si>
    <t xml:space="preserve">De fruit </t>
  </si>
  <si>
    <t>CÍTRICS</t>
  </si>
  <si>
    <t>FRUITERS NO CÍTRICS</t>
  </si>
  <si>
    <t>Total olives</t>
  </si>
  <si>
    <t>OLI D´OLIVA</t>
  </si>
  <si>
    <t>Total oli oliva</t>
  </si>
  <si>
    <t>RAÏM</t>
  </si>
  <si>
    <t>Total raïm</t>
  </si>
  <si>
    <t>VI</t>
  </si>
  <si>
    <t>Total vi</t>
  </si>
  <si>
    <t>ALTRES CULTIUS</t>
  </si>
  <si>
    <t>Total altres cultius</t>
  </si>
  <si>
    <t>Superficies i produccions de cultius herbacis extensius: CEREALS</t>
  </si>
  <si>
    <t>%</t>
  </si>
  <si>
    <t>Superficies i produccions de cultius herbacis extensius: LLEGUMS</t>
  </si>
  <si>
    <t>Superficies i produccions de cultius herbacis extensius: FARRATGES</t>
  </si>
  <si>
    <t>Total farratges</t>
  </si>
  <si>
    <t>Superficies i produccions de cultius herbacis extensius: FLORS</t>
  </si>
  <si>
    <t>Total hortalisses de fulla i tronc</t>
  </si>
  <si>
    <t>De fruit</t>
  </si>
  <si>
    <t>Total hortalisses de fruit</t>
  </si>
  <si>
    <t>Total hortalisses de flor</t>
  </si>
  <si>
    <t>Total hortalisses bulbs</t>
  </si>
  <si>
    <t>Lleguminoses i varies</t>
  </si>
  <si>
    <t>Total hortalisses lleguminoses i varies</t>
  </si>
  <si>
    <t>Xampinyó</t>
  </si>
  <si>
    <t>Altres bolets</t>
  </si>
  <si>
    <t>Varies (Okra+guindilla)</t>
  </si>
  <si>
    <t>Varies (Okra i guindilla)</t>
  </si>
  <si>
    <t xml:space="preserve">Total hortalisses </t>
  </si>
  <si>
    <t>Superficies i produccions de TUBERCLES</t>
  </si>
  <si>
    <t>Superficies i produccions d´HORTALISSES</t>
  </si>
  <si>
    <t>Superficies i produccions de FRUITA</t>
  </si>
  <si>
    <t>Total cítrics taronges</t>
  </si>
  <si>
    <t xml:space="preserve">Altres </t>
  </si>
  <si>
    <t>Raïm per a vinificació</t>
  </si>
  <si>
    <t>Total plantes ornamentals</t>
  </si>
  <si>
    <t>PLANTES ORNAMENTALS</t>
  </si>
  <si>
    <t>Xicoria verda</t>
  </si>
  <si>
    <t>Blat de moro dolç</t>
  </si>
  <si>
    <t>cultius industrials</t>
  </si>
  <si>
    <t>total cultius industrials</t>
  </si>
  <si>
    <t>Ginjol</t>
  </si>
  <si>
    <t>altres cultius llenyosos</t>
  </si>
  <si>
    <t xml:space="preserve">Fruits secs </t>
  </si>
  <si>
    <t>Fruit de llavor</t>
  </si>
  <si>
    <t>Fruit de pinyol</t>
  </si>
  <si>
    <t>Fruit carnós</t>
  </si>
  <si>
    <t>Altres (cègol-mill)</t>
  </si>
  <si>
    <t>TOTAL CEREALS</t>
  </si>
  <si>
    <t>TOTAL LLEGUMS</t>
  </si>
  <si>
    <t>TOTAL FARRATGES</t>
  </si>
  <si>
    <t>TOTAL TUBERCLES</t>
  </si>
  <si>
    <t xml:space="preserve">FLORS i ORNAMENTALS </t>
  </si>
  <si>
    <t>TOTAL FLORS i ORNAMENTALS</t>
  </si>
  <si>
    <t>CULTIUS INDUSTRIALS</t>
  </si>
  <si>
    <t>TOTAL CULTIUS INDUSTRIALS</t>
  </si>
  <si>
    <t>Remolatxa de taula</t>
  </si>
  <si>
    <t>Paraguayo</t>
  </si>
  <si>
    <t>Diferència 
2021-2020</t>
  </si>
  <si>
    <t>unitats *</t>
  </si>
  <si>
    <t>* canvi en la metodologia de càlcul</t>
  </si>
  <si>
    <t>Altres (sègol, mill i sorgo)</t>
  </si>
  <si>
    <t>Diferència 
2022-2021</t>
  </si>
  <si>
    <t>Superficies i produccions d'HORTALISSES</t>
  </si>
  <si>
    <t xml:space="preserve">Ametller </t>
  </si>
  <si>
    <t>€/kg</t>
  </si>
  <si>
    <t>preu al productor</t>
  </si>
  <si>
    <t>producció (clovella)</t>
  </si>
  <si>
    <t xml:space="preserve">sup. en producció </t>
  </si>
  <si>
    <t>superficie</t>
  </si>
  <si>
    <t>Fruita seca</t>
  </si>
  <si>
    <t>Total fruita seca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</si>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</sst>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P_t_s_-;\-* #,##0.00\ _P_t_s_-;_-* &quot;-&quot;??\ _P_t_s_-;_-@_-"/>
    <numFmt numFmtId="165" formatCode="#,##0\ &quot;€&quot;"/>
    <numFmt numFmtId="166" formatCode="#,##0.0"/>
    <numFmt numFmtId="167" formatCode="_-* #,##0\ _P_t_s_-;\-* #,##0\ _P_t_s_-;_-* &quot;-&quot;??\ _P_t_s_-;_-@_-"/>
    <numFmt numFmtId="168" formatCode="#,##0_ ;\-#,##0\ "/>
    <numFmt numFmtId="169" formatCode="#,##0.00_ ;\-#,##0.00\ "/>
    <numFmt numFmtId="170" formatCode="0.0%"/>
  </numFmts>
  <fonts count="35" x14ac:knownFonts="1">
    <font>
      <sz val="10"/>
      <name val="Arial"/>
    </font>
    <font>
      <sz val="10"/>
      <name val="Arial"/>
      <family val="2"/>
    </font>
    <font>
      <sz val="10"/>
      <name val="Noto Sans"/>
      <family val="2"/>
    </font>
    <font>
      <b/>
      <sz val="10"/>
      <name val="Noto Sans"/>
      <family val="2"/>
    </font>
    <font>
      <b/>
      <sz val="10"/>
      <color theme="1"/>
      <name val="Noto Sans"/>
      <family val="2"/>
    </font>
    <font>
      <b/>
      <sz val="10"/>
      <color indexed="9"/>
      <name val="Noto Sans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name val="Noto Sans"/>
      <family val="2"/>
    </font>
    <font>
      <sz val="10"/>
      <color indexed="8"/>
      <name val="Noto Sans"/>
      <family val="2"/>
    </font>
    <font>
      <sz val="10"/>
      <color rgb="FFFF0000"/>
      <name val="Noto Sans"/>
      <family val="2"/>
    </font>
    <font>
      <b/>
      <sz val="12"/>
      <color rgb="FFFF0000"/>
      <name val="Tahoma"/>
      <family val="2"/>
    </font>
    <font>
      <b/>
      <sz val="12"/>
      <color rgb="FF00B0F0"/>
      <name val="Tahoma"/>
      <family val="2"/>
    </font>
    <font>
      <sz val="10"/>
      <color rgb="FF00B050"/>
      <name val="Noto Sans"/>
      <family val="2"/>
    </font>
    <font>
      <sz val="8"/>
      <name val="Tahoma"/>
      <family val="2"/>
    </font>
    <font>
      <sz val="11"/>
      <color rgb="FF9C5700"/>
      <name val="Calibri"/>
      <family val="2"/>
      <scheme val="minor"/>
    </font>
    <font>
      <sz val="10"/>
      <color theme="0"/>
      <name val="Arial"/>
      <family val="2"/>
    </font>
    <font>
      <sz val="10"/>
      <color rgb="FF00B0F0"/>
      <name val="Tahoma"/>
      <family val="2"/>
    </font>
    <font>
      <sz val="10"/>
      <color rgb="FFFF0000"/>
      <name val="Tahoma"/>
      <family val="2"/>
    </font>
    <font>
      <sz val="12"/>
      <name val="Aptos Narrow"/>
      <family val="2"/>
    </font>
    <font>
      <sz val="12"/>
      <name val="Arial Narrow"/>
      <family val="2"/>
    </font>
    <font>
      <i/>
      <sz val="10"/>
      <color rgb="FFFF0000"/>
      <name val="Arial Narrow"/>
      <family val="2"/>
    </font>
    <font>
      <i/>
      <sz val="10"/>
      <color theme="4"/>
      <name val="Arial Narrow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26" fillId="7" borderId="0" applyNumberFormat="0" applyBorder="0" applyAlignment="0" applyProtection="0"/>
  </cellStyleXfs>
  <cellXfs count="451">
    <xf numFmtId="0" fontId="0" fillId="0" borderId="0" xfId="0"/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0" borderId="0" xfId="2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Protection="1">
      <protection hidden="1"/>
    </xf>
    <xf numFmtId="0" fontId="2" fillId="2" borderId="0" xfId="2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3" fontId="2" fillId="0" borderId="0" xfId="0" applyNumberFormat="1" applyFont="1" applyProtection="1">
      <protection hidden="1"/>
    </xf>
    <xf numFmtId="2" fontId="2" fillId="0" borderId="0" xfId="0" applyNumberFormat="1" applyFont="1" applyProtection="1">
      <protection hidden="1"/>
    </xf>
    <xf numFmtId="0" fontId="2" fillId="0" borderId="4" xfId="0" applyFont="1" applyBorder="1" applyProtection="1">
      <protection hidden="1"/>
    </xf>
    <xf numFmtId="3" fontId="2" fillId="0" borderId="4" xfId="0" applyNumberFormat="1" applyFont="1" applyBorder="1" applyProtection="1">
      <protection hidden="1"/>
    </xf>
    <xf numFmtId="2" fontId="2" fillId="0" borderId="4" xfId="0" applyNumberFormat="1" applyFont="1" applyBorder="1" applyProtection="1">
      <protection hidden="1"/>
    </xf>
    <xf numFmtId="0" fontId="3" fillId="4" borderId="0" xfId="0" applyFont="1" applyFill="1" applyProtection="1">
      <protection hidden="1"/>
    </xf>
    <xf numFmtId="3" fontId="3" fillId="4" borderId="0" xfId="0" applyNumberFormat="1" applyFont="1" applyFill="1" applyAlignment="1" applyProtection="1">
      <alignment horizontal="right" vertical="center" wrapText="1"/>
      <protection hidden="1"/>
    </xf>
    <xf numFmtId="3" fontId="4" fillId="4" borderId="0" xfId="0" applyNumberFormat="1" applyFont="1" applyFill="1" applyProtection="1">
      <protection hidden="1"/>
    </xf>
    <xf numFmtId="3" fontId="4" fillId="4" borderId="0" xfId="0" applyNumberFormat="1" applyFont="1" applyFill="1" applyAlignment="1" applyProtection="1">
      <alignment horizontal="center"/>
      <protection hidden="1"/>
    </xf>
    <xf numFmtId="3" fontId="3" fillId="4" borderId="0" xfId="0" applyNumberFormat="1" applyFont="1" applyFill="1" applyProtection="1">
      <protection hidden="1"/>
    </xf>
    <xf numFmtId="0" fontId="3" fillId="0" borderId="0" xfId="0" applyFont="1" applyProtection="1">
      <protection hidden="1"/>
    </xf>
    <xf numFmtId="3" fontId="3" fillId="0" borderId="0" xfId="0" applyNumberFormat="1" applyFont="1" applyAlignment="1" applyProtection="1">
      <alignment horizontal="right" vertical="center" wrapText="1"/>
      <protection hidden="1"/>
    </xf>
    <xf numFmtId="3" fontId="4" fillId="0" borderId="0" xfId="0" applyNumberFormat="1" applyFont="1" applyProtection="1"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3" fontId="3" fillId="0" borderId="0" xfId="0" applyNumberFormat="1" applyFont="1" applyProtection="1"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3" fontId="2" fillId="0" borderId="1" xfId="0" applyNumberFormat="1" applyFont="1" applyBorder="1" applyProtection="1">
      <protection hidden="1"/>
    </xf>
    <xf numFmtId="4" fontId="2" fillId="0" borderId="1" xfId="0" applyNumberFormat="1" applyFont="1" applyBorder="1" applyProtection="1">
      <protection hidden="1"/>
    </xf>
    <xf numFmtId="2" fontId="2" fillId="0" borderId="1" xfId="0" applyNumberFormat="1" applyFont="1" applyBorder="1" applyProtection="1">
      <protection hidden="1"/>
    </xf>
    <xf numFmtId="0" fontId="2" fillId="0" borderId="2" xfId="0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4" fontId="2" fillId="0" borderId="2" xfId="0" applyNumberFormat="1" applyFont="1" applyBorder="1" applyProtection="1">
      <protection hidden="1"/>
    </xf>
    <xf numFmtId="2" fontId="2" fillId="0" borderId="2" xfId="0" applyNumberFormat="1" applyFont="1" applyBorder="1" applyProtection="1">
      <protection hidden="1"/>
    </xf>
    <xf numFmtId="0" fontId="2" fillId="2" borderId="0" xfId="2" applyFont="1" applyFill="1" applyAlignment="1" applyProtection="1">
      <alignment horizontal="center" wrapText="1"/>
      <protection hidden="1"/>
    </xf>
    <xf numFmtId="4" fontId="4" fillId="4" borderId="0" xfId="0" applyNumberFormat="1" applyFont="1" applyFill="1" applyProtection="1">
      <protection hidden="1"/>
    </xf>
    <xf numFmtId="4" fontId="4" fillId="0" borderId="0" xfId="0" applyNumberFormat="1" applyFont="1" applyProtection="1">
      <protection hidden="1"/>
    </xf>
    <xf numFmtId="0" fontId="2" fillId="0" borderId="0" xfId="2" applyFont="1" applyAlignment="1" applyProtection="1">
      <alignment horizontal="center" wrapText="1"/>
      <protection hidden="1"/>
    </xf>
    <xf numFmtId="3" fontId="2" fillId="0" borderId="0" xfId="0" applyNumberFormat="1" applyFont="1" applyAlignment="1" applyProtection="1">
      <alignment horizontal="center"/>
      <protection hidden="1"/>
    </xf>
    <xf numFmtId="3" fontId="2" fillId="0" borderId="4" xfId="0" applyNumberFormat="1" applyFont="1" applyBorder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4" borderId="5" xfId="0" applyFont="1" applyFill="1" applyBorder="1" applyProtection="1">
      <protection hidden="1"/>
    </xf>
    <xf numFmtId="3" fontId="3" fillId="4" borderId="5" xfId="0" applyNumberFormat="1" applyFont="1" applyFill="1" applyBorder="1" applyAlignment="1" applyProtection="1">
      <alignment horizontal="right" vertical="center" wrapText="1"/>
      <protection hidden="1"/>
    </xf>
    <xf numFmtId="3" fontId="4" fillId="4" borderId="5" xfId="0" applyNumberFormat="1" applyFont="1" applyFill="1" applyBorder="1" applyProtection="1">
      <protection hidden="1"/>
    </xf>
    <xf numFmtId="3" fontId="4" fillId="4" borderId="5" xfId="0" applyNumberFormat="1" applyFont="1" applyFill="1" applyBorder="1" applyAlignment="1" applyProtection="1">
      <alignment horizontal="center"/>
      <protection hidden="1"/>
    </xf>
    <xf numFmtId="4" fontId="3" fillId="4" borderId="5" xfId="0" applyNumberFormat="1" applyFont="1" applyFill="1" applyBorder="1" applyAlignment="1" applyProtection="1">
      <alignment horizontal="center"/>
      <protection hidden="1"/>
    </xf>
    <xf numFmtId="3" fontId="3" fillId="4" borderId="5" xfId="0" applyNumberFormat="1" applyFont="1" applyFill="1" applyBorder="1" applyProtection="1"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165" fontId="3" fillId="4" borderId="0" xfId="0" applyNumberFormat="1" applyFont="1" applyFill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5" borderId="1" xfId="0" applyFont="1" applyFill="1" applyBorder="1" applyProtection="1">
      <protection hidden="1"/>
    </xf>
    <xf numFmtId="3" fontId="3" fillId="5" borderId="1" xfId="0" applyNumberFormat="1" applyFont="1" applyFill="1" applyBorder="1" applyProtection="1">
      <protection hidden="1"/>
    </xf>
    <xf numFmtId="2" fontId="3" fillId="5" borderId="1" xfId="0" applyNumberFormat="1" applyFont="1" applyFill="1" applyBorder="1" applyProtection="1">
      <protection hidden="1"/>
    </xf>
    <xf numFmtId="0" fontId="3" fillId="5" borderId="2" xfId="0" applyFont="1" applyFill="1" applyBorder="1" applyProtection="1">
      <protection hidden="1"/>
    </xf>
    <xf numFmtId="3" fontId="3" fillId="5" borderId="2" xfId="0" applyNumberFormat="1" applyFont="1" applyFill="1" applyBorder="1" applyProtection="1">
      <protection hidden="1"/>
    </xf>
    <xf numFmtId="4" fontId="2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166" fontId="2" fillId="0" borderId="4" xfId="0" applyNumberFormat="1" applyFont="1" applyBorder="1" applyProtection="1">
      <protection hidden="1"/>
    </xf>
    <xf numFmtId="0" fontId="2" fillId="0" borderId="0" xfId="2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4" borderId="0" xfId="0" applyFont="1" applyFill="1" applyAlignment="1">
      <alignment horizont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2" fillId="0" borderId="4" xfId="0" applyFont="1" applyBorder="1"/>
    <xf numFmtId="3" fontId="2" fillId="0" borderId="4" xfId="0" applyNumberFormat="1" applyFont="1" applyBorder="1"/>
    <xf numFmtId="2" fontId="2" fillId="0" borderId="4" xfId="0" applyNumberFormat="1" applyFont="1" applyBorder="1"/>
    <xf numFmtId="0" fontId="3" fillId="4" borderId="0" xfId="0" applyFont="1" applyFill="1"/>
    <xf numFmtId="3" fontId="3" fillId="4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/>
    <xf numFmtId="3" fontId="4" fillId="4" borderId="0" xfId="0" applyNumberFormat="1" applyFont="1" applyFill="1" applyAlignment="1">
      <alignment horizontal="center"/>
    </xf>
    <xf numFmtId="3" fontId="3" fillId="4" borderId="0" xfId="0" applyNumberFormat="1" applyFont="1" applyFill="1"/>
    <xf numFmtId="0" fontId="3" fillId="0" borderId="0" xfId="0" applyFont="1"/>
    <xf numFmtId="3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4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4" fontId="2" fillId="0" borderId="2" xfId="0" applyNumberFormat="1" applyFont="1" applyBorder="1"/>
    <xf numFmtId="2" fontId="2" fillId="0" borderId="2" xfId="0" applyNumberFormat="1" applyFont="1" applyBorder="1"/>
    <xf numFmtId="4" fontId="4" fillId="4" borderId="0" xfId="0" applyNumberFormat="1" applyFont="1" applyFill="1"/>
    <xf numFmtId="4" fontId="4" fillId="0" borderId="0" xfId="0" applyNumberFormat="1" applyFont="1"/>
    <xf numFmtId="3" fontId="2" fillId="0" borderId="4" xfId="0" applyNumberFormat="1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5" xfId="0" applyFont="1" applyFill="1" applyBorder="1"/>
    <xf numFmtId="3" fontId="3" fillId="4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/>
    <xf numFmtId="3" fontId="4" fillId="4" borderId="5" xfId="0" applyNumberFormat="1" applyFont="1" applyFill="1" applyBorder="1" applyAlignment="1">
      <alignment horizontal="center"/>
    </xf>
    <xf numFmtId="4" fontId="3" fillId="4" borderId="5" xfId="0" applyNumberFormat="1" applyFont="1" applyFill="1" applyBorder="1" applyAlignment="1">
      <alignment horizontal="center"/>
    </xf>
    <xf numFmtId="3" fontId="3" fillId="4" borderId="5" xfId="0" applyNumberFormat="1" applyFont="1" applyFill="1" applyBorder="1"/>
    <xf numFmtId="0" fontId="2" fillId="4" borderId="0" xfId="0" applyFont="1" applyFill="1"/>
    <xf numFmtId="165" fontId="3" fillId="4" borderId="0" xfId="0" applyNumberFormat="1" applyFont="1" applyFill="1"/>
    <xf numFmtId="0" fontId="3" fillId="4" borderId="0" xfId="0" applyFont="1" applyFill="1" applyAlignment="1" applyProtection="1">
      <alignment horizontal="left"/>
      <protection hidden="1"/>
    </xf>
    <xf numFmtId="0" fontId="2" fillId="0" borderId="6" xfId="0" applyFont="1" applyBorder="1"/>
    <xf numFmtId="168" fontId="2" fillId="0" borderId="6" xfId="1" applyNumberFormat="1" applyFont="1" applyBorder="1" applyAlignment="1">
      <alignment horizontal="right"/>
    </xf>
    <xf numFmtId="168" fontId="2" fillId="0" borderId="6" xfId="1" applyNumberFormat="1" applyFont="1" applyFill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/>
    <xf numFmtId="166" fontId="4" fillId="4" borderId="0" xfId="0" applyNumberFormat="1" applyFont="1" applyFill="1"/>
    <xf numFmtId="166" fontId="2" fillId="0" borderId="0" xfId="0" applyNumberFormat="1" applyFont="1"/>
    <xf numFmtId="166" fontId="2" fillId="0" borderId="2" xfId="0" applyNumberFormat="1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/>
    <xf numFmtId="0" fontId="3" fillId="5" borderId="2" xfId="0" applyFont="1" applyFill="1" applyBorder="1"/>
    <xf numFmtId="3" fontId="3" fillId="5" borderId="2" xfId="0" applyNumberFormat="1" applyFont="1" applyFill="1" applyBorder="1"/>
    <xf numFmtId="3" fontId="2" fillId="5" borderId="2" xfId="0" applyNumberFormat="1" applyFont="1" applyFill="1" applyBorder="1"/>
    <xf numFmtId="2" fontId="2" fillId="5" borderId="2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2" fontId="3" fillId="5" borderId="1" xfId="0" applyNumberFormat="1" applyFont="1" applyFill="1" applyBorder="1"/>
    <xf numFmtId="0" fontId="3" fillId="5" borderId="4" xfId="0" applyFont="1" applyFill="1" applyBorder="1"/>
    <xf numFmtId="3" fontId="3" fillId="5" borderId="4" xfId="0" applyNumberFormat="1" applyFont="1" applyFill="1" applyBorder="1"/>
    <xf numFmtId="2" fontId="3" fillId="5" borderId="4" xfId="0" applyNumberFormat="1" applyFont="1" applyFill="1" applyBorder="1"/>
    <xf numFmtId="3" fontId="2" fillId="5" borderId="1" xfId="0" applyNumberFormat="1" applyFont="1" applyFill="1" applyBorder="1"/>
    <xf numFmtId="3" fontId="2" fillId="5" borderId="2" xfId="0" applyNumberFormat="1" applyFont="1" applyFill="1" applyBorder="1" applyProtection="1">
      <protection hidden="1"/>
    </xf>
    <xf numFmtId="0" fontId="3" fillId="5" borderId="6" xfId="0" applyFont="1" applyFill="1" applyBorder="1"/>
    <xf numFmtId="3" fontId="2" fillId="5" borderId="0" xfId="0" applyNumberFormat="1" applyFont="1" applyFill="1"/>
    <xf numFmtId="2" fontId="2" fillId="5" borderId="1" xfId="0" applyNumberFormat="1" applyFont="1" applyFill="1" applyBorder="1"/>
    <xf numFmtId="3" fontId="2" fillId="5" borderId="1" xfId="0" applyNumberFormat="1" applyFont="1" applyFill="1" applyBorder="1" applyProtection="1">
      <protection hidden="1"/>
    </xf>
    <xf numFmtId="2" fontId="2" fillId="5" borderId="1" xfId="0" applyNumberFormat="1" applyFont="1" applyFill="1" applyBorder="1" applyProtection="1">
      <protection hidden="1"/>
    </xf>
    <xf numFmtId="0" fontId="3" fillId="5" borderId="2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68" fontId="2" fillId="0" borderId="4" xfId="1" applyNumberFormat="1" applyFont="1" applyFill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166" fontId="4" fillId="4" borderId="5" xfId="0" applyNumberFormat="1" applyFont="1" applyFill="1" applyBorder="1"/>
    <xf numFmtId="0" fontId="2" fillId="4" borderId="1" xfId="0" applyFont="1" applyFill="1" applyBorder="1" applyAlignment="1">
      <alignment horizontal="center"/>
    </xf>
    <xf numFmtId="168" fontId="2" fillId="0" borderId="0" xfId="1" applyNumberFormat="1" applyFont="1"/>
    <xf numFmtId="168" fontId="3" fillId="4" borderId="5" xfId="1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Protection="1">
      <protection hidden="1"/>
    </xf>
    <xf numFmtId="2" fontId="3" fillId="5" borderId="2" xfId="0" applyNumberFormat="1" applyFont="1" applyFill="1" applyBorder="1" applyProtection="1">
      <protection hidden="1"/>
    </xf>
    <xf numFmtId="0" fontId="3" fillId="5" borderId="4" xfId="0" applyFont="1" applyFill="1" applyBorder="1" applyProtection="1">
      <protection hidden="1"/>
    </xf>
    <xf numFmtId="3" fontId="3" fillId="5" borderId="4" xfId="0" applyNumberFormat="1" applyFont="1" applyFill="1" applyBorder="1" applyProtection="1">
      <protection hidden="1"/>
    </xf>
    <xf numFmtId="2" fontId="3" fillId="5" borderId="4" xfId="0" applyNumberFormat="1" applyFont="1" applyFill="1" applyBorder="1" applyProtection="1">
      <protection hidden="1"/>
    </xf>
    <xf numFmtId="3" fontId="2" fillId="5" borderId="4" xfId="0" applyNumberFormat="1" applyFont="1" applyFill="1" applyBorder="1" applyProtection="1">
      <protection hidden="1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2" fillId="5" borderId="1" xfId="0" applyFont="1" applyFill="1" applyBorder="1"/>
    <xf numFmtId="3" fontId="2" fillId="5" borderId="4" xfId="0" applyNumberFormat="1" applyFont="1" applyFill="1" applyBorder="1"/>
    <xf numFmtId="0" fontId="3" fillId="5" borderId="0" xfId="0" applyFont="1" applyFill="1"/>
    <xf numFmtId="167" fontId="3" fillId="5" borderId="2" xfId="1" applyNumberFormat="1" applyFont="1" applyFill="1" applyBorder="1" applyAlignment="1"/>
    <xf numFmtId="4" fontId="4" fillId="4" borderId="5" xfId="0" applyNumberFormat="1" applyFont="1" applyFill="1" applyBorder="1"/>
    <xf numFmtId="3" fontId="2" fillId="0" borderId="6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4" xfId="1" applyNumberFormat="1" applyFont="1" applyFill="1" applyBorder="1" applyAlignment="1">
      <alignment horizontal="right"/>
    </xf>
    <xf numFmtId="0" fontId="3" fillId="4" borderId="1" xfId="0" applyFont="1" applyFill="1" applyBorder="1" applyAlignment="1" applyProtection="1">
      <alignment horizontal="left"/>
      <protection hidden="1"/>
    </xf>
    <xf numFmtId="169" fontId="2" fillId="0" borderId="6" xfId="1" applyNumberFormat="1" applyFont="1" applyBorder="1" applyAlignment="1">
      <alignment horizontal="right"/>
    </xf>
    <xf numFmtId="169" fontId="2" fillId="0" borderId="0" xfId="1" applyNumberFormat="1" applyFont="1" applyBorder="1" applyAlignment="1">
      <alignment horizontal="right"/>
    </xf>
    <xf numFmtId="4" fontId="2" fillId="0" borderId="0" xfId="1" applyNumberFormat="1" applyFont="1"/>
    <xf numFmtId="169" fontId="2" fillId="0" borderId="6" xfId="1" applyNumberFormat="1" applyFont="1" applyFill="1" applyBorder="1" applyAlignment="1">
      <alignment horizontal="right"/>
    </xf>
    <xf numFmtId="169" fontId="2" fillId="0" borderId="0" xfId="1" applyNumberFormat="1" applyFont="1" applyFill="1" applyBorder="1" applyAlignment="1">
      <alignment horizontal="right"/>
    </xf>
    <xf numFmtId="4" fontId="2" fillId="0" borderId="6" xfId="0" applyNumberFormat="1" applyFont="1" applyBorder="1"/>
    <xf numFmtId="4" fontId="3" fillId="5" borderId="1" xfId="0" applyNumberFormat="1" applyFont="1" applyFill="1" applyBorder="1"/>
    <xf numFmtId="4" fontId="2" fillId="5" borderId="1" xfId="0" applyNumberFormat="1" applyFont="1" applyFill="1" applyBorder="1"/>
    <xf numFmtId="4" fontId="2" fillId="5" borderId="2" xfId="0" applyNumberFormat="1" applyFont="1" applyFill="1" applyBorder="1"/>
    <xf numFmtId="169" fontId="3" fillId="4" borderId="5" xfId="0" applyNumberFormat="1" applyFont="1" applyFill="1" applyBorder="1" applyAlignment="1">
      <alignment horizontal="right" vertical="center" wrapText="1"/>
    </xf>
    <xf numFmtId="169" fontId="2" fillId="0" borderId="4" xfId="1" applyNumberFormat="1" applyFont="1" applyFill="1" applyBorder="1" applyAlignment="1">
      <alignment horizontal="right"/>
    </xf>
    <xf numFmtId="4" fontId="3" fillId="5" borderId="4" xfId="0" applyNumberFormat="1" applyFont="1" applyFill="1" applyBorder="1"/>
    <xf numFmtId="4" fontId="2" fillId="5" borderId="0" xfId="0" applyNumberFormat="1" applyFont="1" applyFill="1"/>
    <xf numFmtId="169" fontId="3" fillId="5" borderId="2" xfId="1" applyNumberFormat="1" applyFont="1" applyFill="1" applyBorder="1" applyAlignment="1"/>
    <xf numFmtId="4" fontId="3" fillId="4" borderId="5" xfId="0" applyNumberFormat="1" applyFont="1" applyFill="1" applyBorder="1"/>
    <xf numFmtId="4" fontId="3" fillId="4" borderId="5" xfId="0" applyNumberFormat="1" applyFont="1" applyFill="1" applyBorder="1" applyAlignment="1">
      <alignment horizontal="right" vertical="center" wrapText="1"/>
    </xf>
    <xf numFmtId="169" fontId="2" fillId="0" borderId="0" xfId="1" applyNumberFormat="1" applyFont="1"/>
    <xf numFmtId="169" fontId="3" fillId="4" borderId="5" xfId="1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168" fontId="3" fillId="5" borderId="2" xfId="1" applyNumberFormat="1" applyFont="1" applyFill="1" applyBorder="1" applyAlignment="1"/>
    <xf numFmtId="167" fontId="3" fillId="5" borderId="1" xfId="1" applyNumberFormat="1" applyFont="1" applyFill="1" applyBorder="1" applyAlignment="1"/>
    <xf numFmtId="4" fontId="3" fillId="5" borderId="1" xfId="1" applyNumberFormat="1" applyFont="1" applyFill="1" applyBorder="1" applyAlignment="1"/>
    <xf numFmtId="0" fontId="3" fillId="0" borderId="0" xfId="0" applyFont="1" applyAlignment="1">
      <alignment horizontal="left"/>
    </xf>
    <xf numFmtId="166" fontId="4" fillId="0" borderId="0" xfId="0" applyNumberFormat="1" applyFont="1"/>
    <xf numFmtId="168" fontId="2" fillId="0" borderId="0" xfId="1" applyNumberFormat="1" applyFont="1" applyFill="1" applyBorder="1"/>
    <xf numFmtId="168" fontId="3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0" fontId="0" fillId="0" borderId="0" xfId="0" applyAlignment="1">
      <alignment horizontal="center" vertical="top"/>
    </xf>
    <xf numFmtId="0" fontId="2" fillId="0" borderId="0" xfId="2" applyFont="1" applyAlignment="1">
      <alignment horizontal="center" vertical="top" wrapText="1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>
      <alignment vertical="center"/>
    </xf>
    <xf numFmtId="0" fontId="9" fillId="2" borderId="11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9" xfId="0" applyFont="1" applyFill="1" applyBorder="1" applyAlignment="1" applyProtection="1">
      <alignment horizontal="left" vertical="center"/>
      <protection hidden="1"/>
    </xf>
    <xf numFmtId="0" fontId="9" fillId="4" borderId="10" xfId="0" applyFont="1" applyFill="1" applyBorder="1" applyAlignment="1" applyProtection="1">
      <alignment horizontal="left" vertical="center"/>
      <protection hidden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3" fontId="14" fillId="0" borderId="12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14" fillId="0" borderId="11" xfId="0" applyNumberFormat="1" applyFont="1" applyBorder="1" applyAlignment="1" applyProtection="1">
      <alignment vertical="center"/>
      <protection hidden="1"/>
    </xf>
    <xf numFmtId="3" fontId="14" fillId="0" borderId="12" xfId="0" applyNumberFormat="1" applyFont="1" applyBorder="1" applyAlignment="1" applyProtection="1">
      <alignment vertical="center"/>
      <protection hidden="1"/>
    </xf>
    <xf numFmtId="9" fontId="15" fillId="0" borderId="11" xfId="3" applyFont="1" applyFill="1" applyBorder="1" applyAlignment="1" applyProtection="1">
      <alignment vertical="center"/>
      <protection hidden="1"/>
    </xf>
    <xf numFmtId="9" fontId="15" fillId="0" borderId="12" xfId="3" applyFont="1" applyFill="1" applyBorder="1" applyAlignment="1" applyProtection="1">
      <alignment vertical="center"/>
      <protection hidden="1"/>
    </xf>
    <xf numFmtId="9" fontId="16" fillId="0" borderId="11" xfId="3" applyFont="1" applyFill="1" applyBorder="1" applyAlignment="1" applyProtection="1">
      <alignment vertical="center"/>
      <protection hidden="1"/>
    </xf>
    <xf numFmtId="167" fontId="14" fillId="0" borderId="11" xfId="1" applyNumberFormat="1" applyFont="1" applyBorder="1" applyAlignment="1">
      <alignment vertical="center"/>
    </xf>
    <xf numFmtId="167" fontId="14" fillId="0" borderId="12" xfId="1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3" fontId="14" fillId="0" borderId="15" xfId="0" applyNumberFormat="1" applyFont="1" applyBorder="1" applyAlignment="1" applyProtection="1">
      <alignment vertical="center"/>
      <protection hidden="1"/>
    </xf>
    <xf numFmtId="3" fontId="14" fillId="0" borderId="16" xfId="0" applyNumberFormat="1" applyFont="1" applyBorder="1" applyAlignment="1" applyProtection="1">
      <alignment vertical="center"/>
      <protection hidden="1"/>
    </xf>
    <xf numFmtId="9" fontId="14" fillId="0" borderId="11" xfId="3" applyFont="1" applyFill="1" applyBorder="1" applyAlignment="1" applyProtection="1">
      <alignment vertical="center"/>
      <protection hidden="1"/>
    </xf>
    <xf numFmtId="9" fontId="14" fillId="0" borderId="12" xfId="3" applyFont="1" applyFill="1" applyBorder="1" applyAlignment="1" applyProtection="1">
      <alignment vertical="center"/>
      <protection hidden="1"/>
    </xf>
    <xf numFmtId="3" fontId="17" fillId="4" borderId="13" xfId="0" applyNumberFormat="1" applyFont="1" applyFill="1" applyBorder="1" applyAlignment="1">
      <alignment vertical="center"/>
    </xf>
    <xf numFmtId="3" fontId="17" fillId="4" borderId="14" xfId="0" applyNumberFormat="1" applyFont="1" applyFill="1" applyBorder="1" applyAlignment="1">
      <alignment vertical="center"/>
    </xf>
    <xf numFmtId="3" fontId="17" fillId="4" borderId="5" xfId="0" applyNumberFormat="1" applyFont="1" applyFill="1" applyBorder="1" applyAlignment="1">
      <alignment vertical="center"/>
    </xf>
    <xf numFmtId="3" fontId="17" fillId="4" borderId="11" xfId="0" applyNumberFormat="1" applyFont="1" applyFill="1" applyBorder="1" applyAlignment="1" applyProtection="1">
      <alignment vertical="center"/>
      <protection hidden="1"/>
    </xf>
    <xf numFmtId="3" fontId="17" fillId="4" borderId="12" xfId="0" applyNumberFormat="1" applyFont="1" applyFill="1" applyBorder="1" applyAlignment="1" applyProtection="1">
      <alignment vertical="center"/>
      <protection hidden="1"/>
    </xf>
    <xf numFmtId="3" fontId="17" fillId="4" borderId="13" xfId="0" applyNumberFormat="1" applyFont="1" applyFill="1" applyBorder="1" applyAlignment="1" applyProtection="1">
      <alignment vertical="center"/>
      <protection hidden="1"/>
    </xf>
    <xf numFmtId="3" fontId="17" fillId="4" borderId="14" xfId="0" applyNumberFormat="1" applyFont="1" applyFill="1" applyBorder="1" applyAlignment="1" applyProtection="1">
      <alignment vertical="center"/>
      <protection hidden="1"/>
    </xf>
    <xf numFmtId="9" fontId="16" fillId="0" borderId="12" xfId="3" applyFont="1" applyFill="1" applyBorder="1" applyAlignment="1" applyProtection="1">
      <alignment vertical="center"/>
      <protection hidden="1"/>
    </xf>
    <xf numFmtId="9" fontId="15" fillId="0" borderId="7" xfId="3" applyFont="1" applyFill="1" applyBorder="1" applyAlignment="1" applyProtection="1">
      <alignment vertical="center"/>
      <protection hidden="1"/>
    </xf>
    <xf numFmtId="0" fontId="13" fillId="4" borderId="6" xfId="0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13" fillId="4" borderId="6" xfId="0" applyNumberFormat="1" applyFont="1" applyFill="1" applyBorder="1" applyAlignment="1">
      <alignment vertical="center"/>
    </xf>
    <xf numFmtId="166" fontId="13" fillId="4" borderId="7" xfId="0" applyNumberFormat="1" applyFont="1" applyFill="1" applyBorder="1" applyAlignment="1">
      <alignment vertical="center"/>
    </xf>
    <xf numFmtId="166" fontId="13" fillId="4" borderId="6" xfId="0" applyNumberFormat="1" applyFont="1" applyFill="1" applyBorder="1" applyAlignment="1">
      <alignment vertical="center"/>
    </xf>
    <xf numFmtId="166" fontId="13" fillId="4" borderId="7" xfId="0" applyNumberFormat="1" applyFont="1" applyFill="1" applyBorder="1" applyAlignment="1" applyProtection="1">
      <alignment vertical="center"/>
      <protection hidden="1"/>
    </xf>
    <xf numFmtId="3" fontId="13" fillId="4" borderId="8" xfId="0" applyNumberFormat="1" applyFont="1" applyFill="1" applyBorder="1" applyAlignment="1" applyProtection="1">
      <alignment vertical="center"/>
      <protection hidden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 applyProtection="1">
      <alignment horizontal="center"/>
      <protection hidden="1"/>
    </xf>
    <xf numFmtId="0" fontId="3" fillId="4" borderId="1" xfId="0" applyFont="1" applyFill="1" applyBorder="1" applyAlignment="1">
      <alignment horizontal="left"/>
    </xf>
    <xf numFmtId="166" fontId="14" fillId="0" borderId="11" xfId="0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166" fontId="14" fillId="0" borderId="11" xfId="0" applyNumberFormat="1" applyFont="1" applyBorder="1" applyAlignment="1" applyProtection="1">
      <alignment vertical="center"/>
      <protection hidden="1"/>
    </xf>
    <xf numFmtId="0" fontId="10" fillId="5" borderId="2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17" xfId="0" applyFont="1" applyFill="1" applyBorder="1" applyAlignment="1" applyProtection="1">
      <alignment horizontal="left" vertical="center"/>
      <protection hidden="1"/>
    </xf>
    <xf numFmtId="0" fontId="9" fillId="5" borderId="18" xfId="0" applyFont="1" applyFill="1" applyBorder="1" applyAlignment="1" applyProtection="1">
      <alignment horizontal="left" vertical="center"/>
      <protection hidden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3" fillId="4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" fontId="14" fillId="0" borderId="11" xfId="0" applyNumberFormat="1" applyFont="1" applyBorder="1" applyAlignment="1" applyProtection="1">
      <alignment vertical="center"/>
      <protection hidden="1"/>
    </xf>
    <xf numFmtId="0" fontId="14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10" xfId="0" applyFont="1" applyFill="1" applyBorder="1" applyAlignment="1" applyProtection="1">
      <alignment horizontal="left" vertical="center"/>
      <protection hidden="1"/>
    </xf>
    <xf numFmtId="3" fontId="19" fillId="5" borderId="17" xfId="0" applyNumberFormat="1" applyFont="1" applyFill="1" applyBorder="1" applyAlignment="1">
      <alignment horizontal="right" vertical="center"/>
    </xf>
    <xf numFmtId="3" fontId="19" fillId="5" borderId="18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17" xfId="0" applyNumberFormat="1" applyFont="1" applyFill="1" applyBorder="1" applyAlignment="1" applyProtection="1">
      <alignment horizontal="right" vertical="center"/>
      <protection hidden="1"/>
    </xf>
    <xf numFmtId="3" fontId="19" fillId="5" borderId="18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2" borderId="0" xfId="2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hidden="1"/>
    </xf>
    <xf numFmtId="167" fontId="3" fillId="0" borderId="0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169" fontId="2" fillId="0" borderId="0" xfId="0" applyNumberFormat="1" applyFont="1"/>
    <xf numFmtId="0" fontId="21" fillId="0" borderId="0" xfId="0" applyFont="1"/>
    <xf numFmtId="167" fontId="2" fillId="0" borderId="0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/>
    </xf>
    <xf numFmtId="3" fontId="3" fillId="5" borderId="0" xfId="0" applyNumberFormat="1" applyFont="1" applyFill="1"/>
    <xf numFmtId="2" fontId="3" fillId="5" borderId="2" xfId="0" applyNumberFormat="1" applyFont="1" applyFill="1" applyBorder="1"/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/>
    <xf numFmtId="3" fontId="3" fillId="5" borderId="6" xfId="0" applyNumberFormat="1" applyFont="1" applyFill="1" applyBorder="1"/>
    <xf numFmtId="3" fontId="2" fillId="5" borderId="6" xfId="0" applyNumberFormat="1" applyFont="1" applyFill="1" applyBorder="1"/>
    <xf numFmtId="4" fontId="2" fillId="5" borderId="6" xfId="0" applyNumberFormat="1" applyFont="1" applyFill="1" applyBorder="1"/>
    <xf numFmtId="168" fontId="3" fillId="5" borderId="2" xfId="1" applyNumberFormat="1" applyFont="1" applyFill="1" applyBorder="1"/>
    <xf numFmtId="168" fontId="3" fillId="0" borderId="0" xfId="1" applyNumberFormat="1" applyFont="1" applyFill="1" applyBorder="1"/>
    <xf numFmtId="168" fontId="3" fillId="5" borderId="1" xfId="1" applyNumberFormat="1" applyFont="1" applyFill="1" applyBorder="1"/>
    <xf numFmtId="169" fontId="3" fillId="5" borderId="1" xfId="1" applyNumberFormat="1" applyFont="1" applyFill="1" applyBorder="1"/>
    <xf numFmtId="168" fontId="3" fillId="5" borderId="1" xfId="1" applyNumberFormat="1" applyFont="1" applyFill="1" applyBorder="1" applyAlignment="1"/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0" borderId="6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9" fontId="22" fillId="0" borderId="11" xfId="3" applyFont="1" applyFill="1" applyBorder="1" applyAlignment="1" applyProtection="1">
      <alignment vertical="center"/>
      <protection hidden="1"/>
    </xf>
    <xf numFmtId="9" fontId="22" fillId="0" borderId="12" xfId="3" applyFont="1" applyFill="1" applyBorder="1" applyAlignment="1" applyProtection="1">
      <alignment vertical="center"/>
      <protection hidden="1"/>
    </xf>
    <xf numFmtId="9" fontId="23" fillId="0" borderId="11" xfId="3" applyFont="1" applyFill="1" applyBorder="1" applyAlignment="1" applyProtection="1">
      <alignment vertical="center"/>
      <protection hidden="1"/>
    </xf>
    <xf numFmtId="9" fontId="22" fillId="0" borderId="7" xfId="3" applyFont="1" applyFill="1" applyBorder="1" applyAlignment="1" applyProtection="1">
      <alignment vertical="center"/>
      <protection hidden="1"/>
    </xf>
    <xf numFmtId="9" fontId="22" fillId="0" borderId="8" xfId="3" applyFont="1" applyFill="1" applyBorder="1" applyAlignment="1" applyProtection="1">
      <alignment vertical="center"/>
      <protection hidden="1"/>
    </xf>
    <xf numFmtId="0" fontId="13" fillId="5" borderId="2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left" vertical="center"/>
    </xf>
    <xf numFmtId="9" fontId="14" fillId="0" borderId="7" xfId="3" applyFont="1" applyFill="1" applyBorder="1" applyAlignment="1" applyProtection="1">
      <alignment vertical="center"/>
      <protection hidden="1"/>
    </xf>
    <xf numFmtId="9" fontId="23" fillId="0" borderId="12" xfId="3" applyFont="1" applyFill="1" applyBorder="1" applyAlignment="1" applyProtection="1">
      <alignment vertical="center"/>
      <protection hidden="1"/>
    </xf>
    <xf numFmtId="0" fontId="18" fillId="6" borderId="0" xfId="0" applyFont="1" applyFill="1"/>
    <xf numFmtId="0" fontId="18" fillId="6" borderId="0" xfId="0" applyFont="1" applyFill="1" applyAlignment="1">
      <alignment horizontal="center"/>
    </xf>
    <xf numFmtId="0" fontId="18" fillId="6" borderId="0" xfId="0" applyFont="1" applyFill="1" applyAlignment="1" applyProtection="1">
      <alignment horizontal="center"/>
      <protection hidden="1"/>
    </xf>
    <xf numFmtId="3" fontId="13" fillId="4" borderId="12" xfId="0" applyNumberFormat="1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3" fontId="13" fillId="4" borderId="12" xfId="0" applyNumberFormat="1" applyFont="1" applyFill="1" applyBorder="1" applyAlignment="1" applyProtection="1">
      <alignment vertical="center"/>
      <protection hidden="1"/>
    </xf>
    <xf numFmtId="0" fontId="13" fillId="6" borderId="0" xfId="0" applyFont="1" applyFill="1" applyAlignment="1">
      <alignment vertical="center"/>
    </xf>
    <xf numFmtId="3" fontId="13" fillId="6" borderId="12" xfId="0" applyNumberFormat="1" applyFont="1" applyFill="1" applyBorder="1" applyAlignment="1">
      <alignment vertical="center"/>
    </xf>
    <xf numFmtId="166" fontId="13" fillId="6" borderId="0" xfId="0" applyNumberFormat="1" applyFont="1" applyFill="1" applyAlignment="1">
      <alignment vertical="center"/>
    </xf>
    <xf numFmtId="3" fontId="13" fillId="6" borderId="0" xfId="0" applyNumberFormat="1" applyFont="1" applyFill="1" applyAlignment="1">
      <alignment vertical="center"/>
    </xf>
    <xf numFmtId="166" fontId="13" fillId="6" borderId="11" xfId="0" applyNumberFormat="1" applyFont="1" applyFill="1" applyBorder="1" applyAlignment="1">
      <alignment vertical="center"/>
    </xf>
    <xf numFmtId="166" fontId="13" fillId="6" borderId="11" xfId="0" applyNumberFormat="1" applyFont="1" applyFill="1" applyBorder="1" applyAlignment="1" applyProtection="1">
      <alignment vertical="center"/>
      <protection hidden="1"/>
    </xf>
    <xf numFmtId="3" fontId="13" fillId="6" borderId="12" xfId="0" applyNumberFormat="1" applyFont="1" applyFill="1" applyBorder="1" applyAlignment="1" applyProtection="1">
      <alignment vertical="center"/>
      <protection hidden="1"/>
    </xf>
    <xf numFmtId="0" fontId="13" fillId="5" borderId="18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3" fillId="4" borderId="14" xfId="0" applyFont="1" applyFill="1" applyBorder="1" applyAlignment="1">
      <alignment vertical="center" wrapText="1"/>
    </xf>
    <xf numFmtId="3" fontId="14" fillId="4" borderId="11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3" fontId="14" fillId="4" borderId="11" xfId="0" applyNumberFormat="1" applyFont="1" applyFill="1" applyBorder="1" applyAlignment="1" applyProtection="1">
      <alignment vertical="center"/>
      <protection hidden="1"/>
    </xf>
    <xf numFmtId="3" fontId="14" fillId="4" borderId="0" xfId="0" applyNumberFormat="1" applyFont="1" applyFill="1" applyAlignment="1" applyProtection="1">
      <alignment vertical="center"/>
      <protection hidden="1"/>
    </xf>
    <xf numFmtId="3" fontId="13" fillId="4" borderId="0" xfId="0" applyNumberFormat="1" applyFont="1" applyFill="1" applyAlignment="1" applyProtection="1">
      <alignment vertical="center"/>
      <protection hidden="1"/>
    </xf>
    <xf numFmtId="3" fontId="14" fillId="0" borderId="15" xfId="0" applyNumberFormat="1" applyFont="1" applyBorder="1" applyAlignment="1">
      <alignment vertical="center"/>
    </xf>
    <xf numFmtId="0" fontId="12" fillId="2" borderId="16" xfId="2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vertical="center"/>
    </xf>
    <xf numFmtId="9" fontId="15" fillId="0" borderId="9" xfId="3" applyFont="1" applyFill="1" applyBorder="1" applyAlignment="1" applyProtection="1">
      <alignment vertical="center"/>
      <protection hidden="1"/>
    </xf>
    <xf numFmtId="9" fontId="15" fillId="0" borderId="10" xfId="3" applyFont="1" applyFill="1" applyBorder="1" applyAlignment="1" applyProtection="1">
      <alignment vertical="center"/>
      <protection hidden="1"/>
    </xf>
    <xf numFmtId="3" fontId="14" fillId="0" borderId="11" xfId="1" applyNumberFormat="1" applyFont="1" applyBorder="1" applyAlignment="1">
      <alignment vertical="center"/>
    </xf>
    <xf numFmtId="2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11" xfId="0" applyFont="1" applyBorder="1" applyAlignment="1">
      <alignment vertical="center"/>
    </xf>
    <xf numFmtId="9" fontId="15" fillId="0" borderId="8" xfId="3" applyFont="1" applyFill="1" applyBorder="1" applyAlignment="1" applyProtection="1">
      <alignment vertical="center"/>
      <protection hidden="1"/>
    </xf>
    <xf numFmtId="0" fontId="13" fillId="5" borderId="2" xfId="0" applyFont="1" applyFill="1" applyBorder="1" applyAlignment="1">
      <alignment vertical="center"/>
    </xf>
    <xf numFmtId="3" fontId="14" fillId="0" borderId="4" xfId="0" applyNumberFormat="1" applyFont="1" applyBorder="1" applyAlignment="1" applyProtection="1">
      <alignment vertical="center"/>
      <protection hidden="1"/>
    </xf>
    <xf numFmtId="3" fontId="14" fillId="0" borderId="7" xfId="0" applyNumberFormat="1" applyFont="1" applyBorder="1" applyAlignment="1">
      <alignment vertical="center"/>
    </xf>
    <xf numFmtId="3" fontId="14" fillId="0" borderId="15" xfId="0" applyNumberFormat="1" applyFont="1" applyBorder="1" applyAlignment="1" applyProtection="1">
      <alignment horizontal="right" vertical="center"/>
      <protection hidden="1"/>
    </xf>
    <xf numFmtId="3" fontId="14" fillId="0" borderId="16" xfId="0" applyNumberFormat="1" applyFont="1" applyBorder="1" applyAlignment="1" applyProtection="1">
      <alignment horizontal="right" vertical="center"/>
      <protection hidden="1"/>
    </xf>
    <xf numFmtId="3" fontId="14" fillId="0" borderId="0" xfId="0" applyNumberFormat="1" applyFont="1" applyAlignment="1" applyProtection="1">
      <alignment vertical="center"/>
      <protection hidden="1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" fillId="5" borderId="2" xfId="0" applyFont="1" applyFill="1" applyBorder="1"/>
    <xf numFmtId="0" fontId="24" fillId="0" borderId="0" xfId="0" applyFont="1"/>
    <xf numFmtId="0" fontId="25" fillId="0" borderId="0" xfId="0" applyFont="1" applyAlignment="1">
      <alignment vertical="center" wrapText="1"/>
    </xf>
    <xf numFmtId="3" fontId="3" fillId="4" borderId="14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3" fillId="0" borderId="2" xfId="0" applyNumberFormat="1" applyFont="1" applyBorder="1"/>
    <xf numFmtId="4" fontId="3" fillId="0" borderId="0" xfId="0" applyNumberFormat="1" applyFont="1"/>
    <xf numFmtId="0" fontId="2" fillId="2" borderId="2" xfId="2" applyFont="1" applyFill="1" applyBorder="1" applyAlignment="1" applyProtection="1">
      <alignment horizontal="center" vertical="center" wrapText="1"/>
      <protection hidden="1"/>
    </xf>
    <xf numFmtId="0" fontId="2" fillId="2" borderId="2" xfId="2" applyFont="1" applyFill="1" applyBorder="1" applyAlignment="1" applyProtection="1">
      <alignment horizontal="center" wrapText="1"/>
      <protection hidden="1"/>
    </xf>
    <xf numFmtId="2" fontId="2" fillId="0" borderId="0" xfId="4" applyNumberFormat="1" applyFont="1" applyFill="1"/>
    <xf numFmtId="3" fontId="2" fillId="0" borderId="0" xfId="4" applyNumberFormat="1" applyFont="1" applyFill="1"/>
    <xf numFmtId="9" fontId="16" fillId="0" borderId="7" xfId="3" applyFont="1" applyFill="1" applyBorder="1" applyAlignment="1" applyProtection="1">
      <alignment vertical="center"/>
      <protection hidden="1"/>
    </xf>
    <xf numFmtId="9" fontId="16" fillId="0" borderId="8" xfId="3" applyFont="1" applyFill="1" applyBorder="1" applyAlignment="1" applyProtection="1">
      <alignment vertical="center"/>
      <protection hidden="1"/>
    </xf>
    <xf numFmtId="0" fontId="27" fillId="0" borderId="0" xfId="0" applyFont="1"/>
    <xf numFmtId="0" fontId="28" fillId="0" borderId="0" xfId="0" applyFont="1"/>
    <xf numFmtId="170" fontId="23" fillId="0" borderId="12" xfId="3" applyNumberFormat="1" applyFont="1" applyFill="1" applyBorder="1" applyAlignment="1" applyProtection="1">
      <alignment vertical="center"/>
      <protection hidden="1"/>
    </xf>
    <xf numFmtId="9" fontId="15" fillId="0" borderId="19" xfId="3" applyFont="1" applyFill="1" applyBorder="1" applyAlignment="1" applyProtection="1">
      <alignment vertical="center"/>
      <protection hidden="1"/>
    </xf>
    <xf numFmtId="9" fontId="15" fillId="0" borderId="20" xfId="3" applyFont="1" applyFill="1" applyBorder="1" applyAlignment="1" applyProtection="1">
      <alignment vertical="center"/>
      <protection hidden="1"/>
    </xf>
    <xf numFmtId="170" fontId="16" fillId="0" borderId="11" xfId="3" applyNumberFormat="1" applyFont="1" applyFill="1" applyBorder="1" applyAlignment="1" applyProtection="1">
      <alignment vertical="center"/>
      <protection hidden="1"/>
    </xf>
    <xf numFmtId="0" fontId="29" fillId="0" borderId="0" xfId="0" applyFont="1"/>
    <xf numFmtId="0" fontId="29" fillId="0" borderId="0" xfId="0" applyFont="1" applyAlignment="1" applyProtection="1">
      <alignment horizontal="center"/>
      <protection hidden="1"/>
    </xf>
    <xf numFmtId="9" fontId="14" fillId="0" borderId="9" xfId="3" applyFont="1" applyFill="1" applyBorder="1" applyAlignment="1" applyProtection="1">
      <alignment vertical="center"/>
      <protection hidden="1"/>
    </xf>
    <xf numFmtId="9" fontId="14" fillId="0" borderId="10" xfId="3" applyFont="1" applyFill="1" applyBorder="1" applyAlignment="1" applyProtection="1">
      <alignment vertical="center"/>
      <protection hidden="1"/>
    </xf>
    <xf numFmtId="9" fontId="16" fillId="0" borderId="10" xfId="3" applyFont="1" applyFill="1" applyBorder="1" applyAlignment="1" applyProtection="1">
      <alignment vertical="center"/>
      <protection hidden="1"/>
    </xf>
    <xf numFmtId="9" fontId="23" fillId="0" borderId="8" xfId="3" applyFont="1" applyFill="1" applyBorder="1" applyAlignment="1" applyProtection="1">
      <alignment vertical="center"/>
      <protection hidden="1"/>
    </xf>
    <xf numFmtId="9" fontId="15" fillId="0" borderId="21" xfId="3" applyFont="1" applyFill="1" applyBorder="1" applyAlignment="1" applyProtection="1">
      <alignment vertical="center"/>
      <protection hidden="1"/>
    </xf>
    <xf numFmtId="9" fontId="16" fillId="0" borderId="9" xfId="3" applyFont="1" applyFill="1" applyBorder="1" applyAlignment="1" applyProtection="1">
      <alignment vertical="center"/>
      <protection hidden="1"/>
    </xf>
    <xf numFmtId="3" fontId="17" fillId="4" borderId="0" xfId="0" applyNumberFormat="1" applyFont="1" applyFill="1" applyAlignment="1" applyProtection="1">
      <alignment vertical="center"/>
      <protection hidden="1"/>
    </xf>
    <xf numFmtId="0" fontId="13" fillId="5" borderId="7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1" fontId="14" fillId="0" borderId="11" xfId="0" applyNumberFormat="1" applyFont="1" applyBorder="1" applyAlignment="1">
      <alignment vertical="center"/>
    </xf>
    <xf numFmtId="1" fontId="14" fillId="0" borderId="0" xfId="0" applyNumberFormat="1" applyFont="1" applyAlignment="1">
      <alignment vertical="center"/>
    </xf>
    <xf numFmtId="1" fontId="14" fillId="0" borderId="16" xfId="0" applyNumberFormat="1" applyFont="1" applyBorder="1" applyAlignment="1">
      <alignment vertical="center"/>
    </xf>
    <xf numFmtId="1" fontId="14" fillId="0" borderId="4" xfId="0" applyNumberFormat="1" applyFont="1" applyBorder="1" applyAlignment="1">
      <alignment vertical="center"/>
    </xf>
    <xf numFmtId="9" fontId="15" fillId="0" borderId="0" xfId="3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horizontal="center" vertical="center"/>
    </xf>
    <xf numFmtId="3" fontId="30" fillId="0" borderId="0" xfId="0" applyNumberFormat="1" applyFont="1" applyAlignment="1">
      <alignment vertical="center"/>
    </xf>
    <xf numFmtId="3" fontId="30" fillId="0" borderId="0" xfId="0" applyNumberFormat="1" applyFont="1" applyAlignment="1" applyProtection="1">
      <alignment vertical="center"/>
      <protection hidden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2" applyFont="1" applyAlignment="1">
      <alignment horizontal="center" vertical="center" wrapText="1"/>
    </xf>
    <xf numFmtId="0" fontId="31" fillId="0" borderId="0" xfId="0" applyFont="1"/>
    <xf numFmtId="9" fontId="16" fillId="0" borderId="0" xfId="3" applyFont="1" applyFill="1" applyBorder="1" applyAlignment="1" applyProtection="1">
      <alignment vertical="center"/>
      <protection hidden="1"/>
    </xf>
    <xf numFmtId="0" fontId="31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9" fontId="33" fillId="0" borderId="0" xfId="3" applyFont="1" applyAlignment="1"/>
    <xf numFmtId="9" fontId="32" fillId="0" borderId="0" xfId="3" applyFont="1" applyAlignment="1"/>
    <xf numFmtId="2" fontId="30" fillId="0" borderId="0" xfId="0" applyNumberFormat="1" applyFont="1"/>
    <xf numFmtId="0" fontId="34" fillId="0" borderId="0" xfId="0" applyFont="1" applyAlignment="1">
      <alignment horizontal="center" vertical="center"/>
    </xf>
    <xf numFmtId="9" fontId="15" fillId="0" borderId="15" xfId="3" applyFont="1" applyFill="1" applyBorder="1" applyAlignment="1" applyProtection="1">
      <alignment vertical="center"/>
      <protection hidden="1"/>
    </xf>
    <xf numFmtId="9" fontId="15" fillId="0" borderId="16" xfId="3" applyFont="1" applyFill="1" applyBorder="1" applyAlignment="1" applyProtection="1">
      <alignment vertical="center"/>
      <protection hidden="1"/>
    </xf>
    <xf numFmtId="3" fontId="17" fillId="4" borderId="22" xfId="0" applyNumberFormat="1" applyFont="1" applyFill="1" applyBorder="1" applyAlignment="1">
      <alignment vertical="center"/>
    </xf>
    <xf numFmtId="3" fontId="17" fillId="4" borderId="23" xfId="0" applyNumberFormat="1" applyFont="1" applyFill="1" applyBorder="1" applyAlignment="1">
      <alignment vertical="center"/>
    </xf>
    <xf numFmtId="3" fontId="17" fillId="4" borderId="22" xfId="0" applyNumberFormat="1" applyFont="1" applyFill="1" applyBorder="1" applyAlignment="1" applyProtection="1">
      <alignment vertical="center"/>
      <protection hidden="1"/>
    </xf>
    <xf numFmtId="3" fontId="17" fillId="4" borderId="24" xfId="0" applyNumberFormat="1" applyFont="1" applyFill="1" applyBorder="1" applyAlignment="1" applyProtection="1">
      <alignment vertical="center"/>
      <protection hidden="1"/>
    </xf>
    <xf numFmtId="9" fontId="22" fillId="4" borderId="9" xfId="3" applyFont="1" applyFill="1" applyBorder="1" applyAlignment="1" applyProtection="1">
      <alignment vertical="center"/>
      <protection hidden="1"/>
    </xf>
    <xf numFmtId="9" fontId="22" fillId="4" borderId="10" xfId="3" applyFont="1" applyFill="1" applyBorder="1" applyAlignment="1" applyProtection="1">
      <alignment vertical="center"/>
      <protection hidden="1"/>
    </xf>
    <xf numFmtId="0" fontId="13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7" xfId="0" applyFont="1" applyFill="1" applyBorder="1" applyAlignment="1" applyProtection="1">
      <alignment horizontal="left" vertical="center"/>
      <protection hidden="1"/>
    </xf>
    <xf numFmtId="0" fontId="9" fillId="4" borderId="18" xfId="0" applyFont="1" applyFill="1" applyBorder="1" applyAlignment="1" applyProtection="1">
      <alignment horizontal="left" vertical="center"/>
      <protection hidden="1"/>
    </xf>
    <xf numFmtId="0" fontId="13" fillId="4" borderId="22" xfId="0" applyFont="1" applyFill="1" applyBorder="1" applyAlignment="1">
      <alignment vertical="center" wrapText="1"/>
    </xf>
    <xf numFmtId="0" fontId="18" fillId="0" borderId="11" xfId="0" applyFont="1" applyBorder="1"/>
    <xf numFmtId="0" fontId="18" fillId="0" borderId="12" xfId="0" applyFont="1" applyBorder="1" applyAlignment="1" applyProtection="1">
      <alignment horizontal="center"/>
      <protection hidden="1"/>
    </xf>
    <xf numFmtId="0" fontId="10" fillId="0" borderId="11" xfId="0" applyFont="1" applyBorder="1"/>
    <xf numFmtId="0" fontId="10" fillId="0" borderId="11" xfId="0" applyFont="1" applyBorder="1" applyAlignment="1">
      <alignment vertical="center"/>
    </xf>
    <xf numFmtId="167" fontId="9" fillId="0" borderId="1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13" fillId="2" borderId="7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center" vertical="center" wrapText="1"/>
    </xf>
  </cellXfs>
  <cellStyles count="5">
    <cellStyle name="Coma" xfId="1" builtinId="3"/>
    <cellStyle name="Neutral" xfId="4" builtinId="28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CEREALS: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Cereals!$A$8</c:f>
              <c:strCache>
                <c:ptCount val="1"/>
                <c:pt idx="0">
                  <c:v>Blat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(Cereals!$B$8,Cereals!$D$8,Cereals!$F$8,Cereals!$H$8,Cereals!$J$8,Cereals!$L$8,Cereals!$N$8)</c:f>
              <c:numCache>
                <c:formatCode>#,##0</c:formatCode>
                <c:ptCount val="7"/>
                <c:pt idx="0">
                  <c:v>5158</c:v>
                </c:pt>
                <c:pt idx="1">
                  <c:v>5420</c:v>
                </c:pt>
                <c:pt idx="2">
                  <c:v>5970</c:v>
                </c:pt>
                <c:pt idx="3">
                  <c:v>5838</c:v>
                </c:pt>
                <c:pt idx="4">
                  <c:v>6075</c:v>
                </c:pt>
                <c:pt idx="5">
                  <c:v>5977</c:v>
                </c:pt>
                <c:pt idx="6">
                  <c:v>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E-465D-AAB9-BEB09D5972C0}"/>
            </c:ext>
          </c:extLst>
        </c:ser>
        <c:ser>
          <c:idx val="1"/>
          <c:order val="1"/>
          <c:tx>
            <c:strRef>
              <c:f>Cereals!$A$9</c:f>
              <c:strCache>
                <c:ptCount val="1"/>
                <c:pt idx="0">
                  <c:v>Ordi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(Cereals!$B$9,Cereals!$D$9,Cereals!$F$9,Cereals!$H$9,Cereals!$J$9,Cereals!$L$9,Cereals!$N$9)</c:f>
              <c:numCache>
                <c:formatCode>#,##0</c:formatCode>
                <c:ptCount val="7"/>
                <c:pt idx="0">
                  <c:v>21370</c:v>
                </c:pt>
                <c:pt idx="1">
                  <c:v>19303</c:v>
                </c:pt>
                <c:pt idx="2">
                  <c:v>20194</c:v>
                </c:pt>
                <c:pt idx="3">
                  <c:v>20472</c:v>
                </c:pt>
                <c:pt idx="4">
                  <c:v>21191</c:v>
                </c:pt>
                <c:pt idx="5">
                  <c:v>20030</c:v>
                </c:pt>
                <c:pt idx="6">
                  <c:v>18636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E-465D-AAB9-BEB09D5972C0}"/>
            </c:ext>
          </c:extLst>
        </c:ser>
        <c:ser>
          <c:idx val="2"/>
          <c:order val="2"/>
          <c:tx>
            <c:strRef>
              <c:f>Cereals!$A$10</c:f>
              <c:strCache>
                <c:ptCount val="1"/>
                <c:pt idx="0">
                  <c:v>Civada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(Cereals!$B$10,Cereals!$D$10,Cereals!$F$10,Cereals!$H$10,Cereals!$J$10,Cereals!$L$10,Cereals!$N$10)</c:f>
              <c:numCache>
                <c:formatCode>#,##0</c:formatCode>
                <c:ptCount val="7"/>
                <c:pt idx="0">
                  <c:v>15316</c:v>
                </c:pt>
                <c:pt idx="1">
                  <c:v>14736</c:v>
                </c:pt>
                <c:pt idx="2">
                  <c:v>15215</c:v>
                </c:pt>
                <c:pt idx="3">
                  <c:v>14175</c:v>
                </c:pt>
                <c:pt idx="4">
                  <c:v>15236</c:v>
                </c:pt>
                <c:pt idx="5">
                  <c:v>14446</c:v>
                </c:pt>
                <c:pt idx="6">
                  <c:v>13431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E-465D-AAB9-BEB09D5972C0}"/>
            </c:ext>
          </c:extLst>
        </c:ser>
        <c:ser>
          <c:idx val="3"/>
          <c:order val="3"/>
          <c:tx>
            <c:strRef>
              <c:f>Cereals!$A$11</c:f>
              <c:strCache>
                <c:ptCount val="1"/>
                <c:pt idx="0">
                  <c:v>Triticale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(Cereals!$B$11,Cereals!$D$11,Cereals!$F$11,Cereals!$H$11,Cereals!$J$11,Cereals!$L$11,Cereals!$N$11)</c:f>
              <c:numCache>
                <c:formatCode>#,##0</c:formatCode>
                <c:ptCount val="7"/>
                <c:pt idx="0">
                  <c:v>1453</c:v>
                </c:pt>
                <c:pt idx="1">
                  <c:v>1296</c:v>
                </c:pt>
                <c:pt idx="2">
                  <c:v>1272</c:v>
                </c:pt>
                <c:pt idx="3">
                  <c:v>882</c:v>
                </c:pt>
                <c:pt idx="4">
                  <c:v>880</c:v>
                </c:pt>
                <c:pt idx="5">
                  <c:v>881</c:v>
                </c:pt>
                <c:pt idx="6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E-465D-AAB9-BEB09D5972C0}"/>
            </c:ext>
          </c:extLst>
        </c:ser>
        <c:ser>
          <c:idx val="4"/>
          <c:order val="4"/>
          <c:tx>
            <c:strRef>
              <c:f>Cereals!$A$12</c:f>
              <c:strCache>
                <c:ptCount val="1"/>
                <c:pt idx="0">
                  <c:v>Arròs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(Cereals!$B$12,Cereals!$D$12,Cereals!$F$12,Cereals!$H$12,Cereals!$J$12,Cereals!$L$12,Cereals!$N$12)</c:f>
              <c:numCache>
                <c:formatCode>#,##0</c:formatCode>
                <c:ptCount val="7"/>
                <c:pt idx="0">
                  <c:v>28</c:v>
                </c:pt>
                <c:pt idx="1">
                  <c:v>32</c:v>
                </c:pt>
                <c:pt idx="2">
                  <c:v>36</c:v>
                </c:pt>
                <c:pt idx="3">
                  <c:v>35</c:v>
                </c:pt>
                <c:pt idx="4">
                  <c:v>27</c:v>
                </c:pt>
                <c:pt idx="5">
                  <c:v>26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6-4860-94DE-CA2AE36A97B9}"/>
            </c:ext>
          </c:extLst>
        </c:ser>
        <c:ser>
          <c:idx val="5"/>
          <c:order val="5"/>
          <c:tx>
            <c:strRef>
              <c:f>Cereals!$A$13</c:f>
              <c:strCache>
                <c:ptCount val="1"/>
                <c:pt idx="0">
                  <c:v>Blat de moro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(Cereals!$B$13,Cereals!$D$13,Cereals!$F$13,Cereals!$H$13,Cereals!$J$13,Cereals!$L$13,Cereals!$N$13)</c:f>
              <c:numCache>
                <c:formatCode>#,##0</c:formatCode>
                <c:ptCount val="7"/>
                <c:pt idx="0">
                  <c:v>285</c:v>
                </c:pt>
                <c:pt idx="1">
                  <c:v>133</c:v>
                </c:pt>
                <c:pt idx="2">
                  <c:v>138</c:v>
                </c:pt>
                <c:pt idx="3">
                  <c:v>119</c:v>
                </c:pt>
                <c:pt idx="4">
                  <c:v>125</c:v>
                </c:pt>
                <c:pt idx="5">
                  <c:v>113</c:v>
                </c:pt>
                <c:pt idx="6">
                  <c:v>107.39999999999999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6-4860-94DE-CA2AE36A97B9}"/>
            </c:ext>
          </c:extLst>
        </c:ser>
        <c:ser>
          <c:idx val="6"/>
          <c:order val="6"/>
          <c:tx>
            <c:strRef>
              <c:f>Cereals!$A$14</c:f>
              <c:strCache>
                <c:ptCount val="1"/>
                <c:pt idx="0">
                  <c:v>Altres (sègol, mill i sorgo)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(Cereals!$B$14,Cereals!$D$14,Cereals!$F$14,Cereals!$H$14,Cereals!$J$14,Cereals!$L$14,Cereals!$N$14)</c:f>
              <c:numCache>
                <c:formatCode>_-* #,##0\ _P_t_s_-;\-* #,##0\ _P_t_s_-;_-* "-"??\ _P_t_s_-;_-@_-</c:formatCode>
                <c:ptCount val="7"/>
                <c:pt idx="3" formatCode="General">
                  <c:v>5</c:v>
                </c:pt>
                <c:pt idx="4" formatCode="#,##0">
                  <c:v>7</c:v>
                </c:pt>
                <c:pt idx="5" formatCode="#,##0">
                  <c:v>25</c:v>
                </c:pt>
                <c:pt idx="6" formatCode="#,##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6-4860-94DE-CA2AE36A9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399579033032143"/>
          <c:y val="0.10091132196467316"/>
          <c:w val="0.88201004314350451"/>
          <c:h val="0.65840203772254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Farratges!$A$8</c:f>
              <c:strCache>
                <c:ptCount val="1"/>
                <c:pt idx="0">
                  <c:v>Cereals d'hivern per a farratge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(Farratges!$B$8,Farratges!$D$8,Farratges!$F$8,Farratges!$H$8,Farratges!$J$8,Farratges!$L$8,Farratges!$N$8)</c:f>
              <c:numCache>
                <c:formatCode>#,##0</c:formatCode>
                <c:ptCount val="7"/>
                <c:pt idx="0">
                  <c:v>18435</c:v>
                </c:pt>
                <c:pt idx="1">
                  <c:v>18224</c:v>
                </c:pt>
                <c:pt idx="2">
                  <c:v>17434</c:v>
                </c:pt>
                <c:pt idx="3">
                  <c:v>19477</c:v>
                </c:pt>
                <c:pt idx="4">
                  <c:v>14456</c:v>
                </c:pt>
                <c:pt idx="5">
                  <c:v>3249</c:v>
                </c:pt>
                <c:pt idx="6">
                  <c:v>3185.7360000000008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3F4-ABC7-7F5A42429117}"/>
            </c:ext>
          </c:extLst>
        </c:ser>
        <c:ser>
          <c:idx val="1"/>
          <c:order val="1"/>
          <c:tx>
            <c:strRef>
              <c:f>Farratges!$A$9</c:f>
              <c:strCache>
                <c:ptCount val="1"/>
                <c:pt idx="0">
                  <c:v>Blat de moro per a farratge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(Farratges!$B$9,Farratges!$D$9,Farratges!$F$9,Farratges!$H$9,Farratges!$J$9,Farratges!$L$9,Farratges!$N$9)</c:f>
              <c:numCache>
                <c:formatCode>#,##0</c:formatCode>
                <c:ptCount val="7"/>
                <c:pt idx="0">
                  <c:v>114</c:v>
                </c:pt>
                <c:pt idx="1">
                  <c:v>89</c:v>
                </c:pt>
                <c:pt idx="2">
                  <c:v>92</c:v>
                </c:pt>
                <c:pt idx="3">
                  <c:v>79</c:v>
                </c:pt>
                <c:pt idx="4">
                  <c:v>83</c:v>
                </c:pt>
                <c:pt idx="5">
                  <c:v>76</c:v>
                </c:pt>
                <c:pt idx="6">
                  <c:v>71.627600000000015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3F4-ABC7-7F5A42429117}"/>
            </c:ext>
          </c:extLst>
        </c:ser>
        <c:ser>
          <c:idx val="3"/>
          <c:order val="2"/>
          <c:tx>
            <c:strRef>
              <c:f>Farratges!$A$10</c:f>
              <c:strCache>
                <c:ptCount val="1"/>
                <c:pt idx="0">
                  <c:v>Margall (ballico)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(Farratges!$B$10,Farratges!$D$10,Farratges!$F$10,Farratges!$H$10,Farratges!$J$10,Farratges!$L$10,Farratges!$N$10)</c:f>
              <c:numCache>
                <c:formatCode>#,##0</c:formatCode>
                <c:ptCount val="7"/>
                <c:pt idx="0">
                  <c:v>3904</c:v>
                </c:pt>
                <c:pt idx="1">
                  <c:v>6421</c:v>
                </c:pt>
                <c:pt idx="2">
                  <c:v>3023</c:v>
                </c:pt>
                <c:pt idx="3">
                  <c:v>5802</c:v>
                </c:pt>
                <c:pt idx="4">
                  <c:v>3525</c:v>
                </c:pt>
                <c:pt idx="5">
                  <c:v>1865</c:v>
                </c:pt>
                <c:pt idx="6">
                  <c:v>1489.3116666666667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9-43F4-ABC7-7F5A42429117}"/>
            </c:ext>
          </c:extLst>
        </c:ser>
        <c:ser>
          <c:idx val="4"/>
          <c:order val="3"/>
          <c:tx>
            <c:strRef>
              <c:f>Farratges!$A$11</c:f>
              <c:strCache>
                <c:ptCount val="1"/>
                <c:pt idx="0">
                  <c:v>Alfals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(Farratges!$B$11,Farratges!$D$11,Farratges!$F$11,Farratges!$H$11,Farratges!$J$11,Farratges!$L$11,Farratges!$N$11)</c:f>
              <c:numCache>
                <c:formatCode>#,##0</c:formatCode>
                <c:ptCount val="7"/>
                <c:pt idx="0">
                  <c:v>812</c:v>
                </c:pt>
                <c:pt idx="1">
                  <c:v>797</c:v>
                </c:pt>
                <c:pt idx="2">
                  <c:v>796</c:v>
                </c:pt>
                <c:pt idx="3">
                  <c:v>782</c:v>
                </c:pt>
                <c:pt idx="4">
                  <c:v>822</c:v>
                </c:pt>
                <c:pt idx="5">
                  <c:v>840</c:v>
                </c:pt>
                <c:pt idx="6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9-43F4-ABC7-7F5A42429117}"/>
            </c:ext>
          </c:extLst>
        </c:ser>
        <c:ser>
          <c:idx val="6"/>
          <c:order val="4"/>
          <c:tx>
            <c:strRef>
              <c:f>Farratges!$A$12</c:f>
              <c:strCache>
                <c:ptCount val="1"/>
                <c:pt idx="0">
                  <c:v>Enclova (zulla)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(Farratges!$B$12,Farratges!$D$12,Farratges!$F$12,Farratges!$H$12,Farratges!$J$12,Farratges!$L$12,Farratges!$N$12)</c:f>
              <c:numCache>
                <c:formatCode>#,##0</c:formatCode>
                <c:ptCount val="7"/>
                <c:pt idx="0">
                  <c:v>350</c:v>
                </c:pt>
                <c:pt idx="1">
                  <c:v>170</c:v>
                </c:pt>
                <c:pt idx="2">
                  <c:v>125</c:v>
                </c:pt>
                <c:pt idx="3">
                  <c:v>159</c:v>
                </c:pt>
                <c:pt idx="4">
                  <c:v>142</c:v>
                </c:pt>
                <c:pt idx="5">
                  <c:v>275</c:v>
                </c:pt>
                <c:pt idx="6">
                  <c:v>275.93549999999999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09-43F4-ABC7-7F5A42429117}"/>
            </c:ext>
          </c:extLst>
        </c:ser>
        <c:ser>
          <c:idx val="7"/>
          <c:order val="5"/>
          <c:tx>
            <c:strRef>
              <c:f>Farratges!$A$13</c:f>
              <c:strCache>
                <c:ptCount val="1"/>
                <c:pt idx="0">
                  <c:v>Veça per a farratge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(Farratges!$B$13,Farratges!$D$13,Farratges!$F$13,Farratges!$H$13,Farratges!$J$13,Farratges!$L$13,Farratges!$N$13)</c:f>
              <c:numCache>
                <c:formatCode>#,##0</c:formatCode>
                <c:ptCount val="7"/>
                <c:pt idx="0">
                  <c:v>118</c:v>
                </c:pt>
                <c:pt idx="1">
                  <c:v>121</c:v>
                </c:pt>
                <c:pt idx="2">
                  <c:v>226</c:v>
                </c:pt>
                <c:pt idx="3">
                  <c:v>178</c:v>
                </c:pt>
                <c:pt idx="4">
                  <c:v>224</c:v>
                </c:pt>
                <c:pt idx="5">
                  <c:v>337</c:v>
                </c:pt>
                <c:pt idx="6">
                  <c:v>327.88386854460094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09-43F4-ABC7-7F5A4242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92619103930576E-2"/>
          <c:y val="0.8791285357114742"/>
          <c:w val="0.93719223727454937"/>
          <c:h val="9.7485347999681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1171179167919112"/>
          <c:y val="9.6167366160748155E-2"/>
          <c:w val="0.87419693885579297"/>
          <c:h val="0.65627424584389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Farratges!$A$8</c:f>
              <c:strCache>
                <c:ptCount val="1"/>
                <c:pt idx="0">
                  <c:v>Cereals d'hivern per a farratge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(Farratges!$C$8,Farratges!$E$8,Farratges!$G$8,Farratges!$I$8,Farratges!$K$8,Farratges!$M$8,Farratges!$O$8)</c:f>
              <c:numCache>
                <c:formatCode>#,##0</c:formatCode>
                <c:ptCount val="7"/>
                <c:pt idx="0">
                  <c:v>199098</c:v>
                </c:pt>
                <c:pt idx="1">
                  <c:v>205931.2</c:v>
                </c:pt>
                <c:pt idx="2">
                  <c:v>198747.6</c:v>
                </c:pt>
                <c:pt idx="3">
                  <c:v>155816</c:v>
                </c:pt>
                <c:pt idx="4">
                  <c:v>166244</c:v>
                </c:pt>
                <c:pt idx="5">
                  <c:v>16245</c:v>
                </c:pt>
                <c:pt idx="6">
                  <c:v>28990.19760000001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6C4-816D-7E82B84BF58E}"/>
            </c:ext>
          </c:extLst>
        </c:ser>
        <c:ser>
          <c:idx val="1"/>
          <c:order val="1"/>
          <c:tx>
            <c:strRef>
              <c:f>Farratges!$A$9</c:f>
              <c:strCache>
                <c:ptCount val="1"/>
                <c:pt idx="0">
                  <c:v>Blat de moro per a farratge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(Farratges!$C$9,Farratges!$E$9,Farratges!$G$9,Farratges!$I$9,Farratges!$K$9,Farratges!$M$9,Farratges!$O$9)</c:f>
              <c:numCache>
                <c:formatCode>#,##0</c:formatCode>
                <c:ptCount val="7"/>
                <c:pt idx="0">
                  <c:v>4924.8</c:v>
                </c:pt>
                <c:pt idx="1">
                  <c:v>4010</c:v>
                </c:pt>
                <c:pt idx="2">
                  <c:v>4176.8</c:v>
                </c:pt>
                <c:pt idx="3">
                  <c:v>2875.6</c:v>
                </c:pt>
                <c:pt idx="4">
                  <c:v>3776.5</c:v>
                </c:pt>
                <c:pt idx="5">
                  <c:v>1714</c:v>
                </c:pt>
                <c:pt idx="6">
                  <c:v>2600.0818800000002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6C4-816D-7E82B84BF58E}"/>
            </c:ext>
          </c:extLst>
        </c:ser>
        <c:ser>
          <c:idx val="3"/>
          <c:order val="2"/>
          <c:tx>
            <c:strRef>
              <c:f>Farratges!$A$10</c:f>
              <c:strCache>
                <c:ptCount val="1"/>
                <c:pt idx="0">
                  <c:v>Margall (ballico)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(Farratges!$C$10,Farratges!$E$10,Farratges!$G$10,Farratges!$I$10,Farratges!$K$10,Farratges!$M$10,Farratges!$O$10)</c:f>
              <c:numCache>
                <c:formatCode>#,##0</c:formatCode>
                <c:ptCount val="7"/>
                <c:pt idx="0">
                  <c:v>105408</c:v>
                </c:pt>
                <c:pt idx="1">
                  <c:v>181714.3</c:v>
                </c:pt>
                <c:pt idx="2">
                  <c:v>85853.2</c:v>
                </c:pt>
                <c:pt idx="3">
                  <c:v>115459.8</c:v>
                </c:pt>
                <c:pt idx="4">
                  <c:v>98700</c:v>
                </c:pt>
                <c:pt idx="5">
                  <c:v>20699</c:v>
                </c:pt>
                <c:pt idx="6">
                  <c:v>25318.298333333336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6C4-816D-7E82B84BF58E}"/>
            </c:ext>
          </c:extLst>
        </c:ser>
        <c:ser>
          <c:idx val="4"/>
          <c:order val="3"/>
          <c:tx>
            <c:strRef>
              <c:f>Farratges!$A$11</c:f>
              <c:strCache>
                <c:ptCount val="1"/>
                <c:pt idx="0">
                  <c:v>Alfals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(Farratges!$C$11,Farratges!$E$11,Farratges!$G$11,Farratges!$I$11,Farratges!$K$11,Farratges!$M$11,Farratges!$O$11)</c:f>
              <c:numCache>
                <c:formatCode>#,##0</c:formatCode>
                <c:ptCount val="7"/>
                <c:pt idx="0">
                  <c:v>37027.199999999997</c:v>
                </c:pt>
                <c:pt idx="1">
                  <c:v>37459</c:v>
                </c:pt>
                <c:pt idx="2">
                  <c:v>37412</c:v>
                </c:pt>
                <c:pt idx="3">
                  <c:v>29403.200000000001</c:v>
                </c:pt>
                <c:pt idx="4">
                  <c:v>38634</c:v>
                </c:pt>
                <c:pt idx="5">
                  <c:v>19740</c:v>
                </c:pt>
                <c:pt idx="6">
                  <c:v>30719.200000000001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6C4-816D-7E82B84BF58E}"/>
            </c:ext>
          </c:extLst>
        </c:ser>
        <c:ser>
          <c:idx val="6"/>
          <c:order val="4"/>
          <c:tx>
            <c:strRef>
              <c:f>Farratges!$A$12</c:f>
              <c:strCache>
                <c:ptCount val="1"/>
                <c:pt idx="0">
                  <c:v>Enclova (zulla)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(Farratges!$C$12,Farratges!$E$12,Farratges!$G$12,Farratges!$I$12,Farratges!$K$12,Farratges!$M$12,Farratges!$O$12)</c:f>
              <c:numCache>
                <c:formatCode>#,##0</c:formatCode>
                <c:ptCount val="7"/>
                <c:pt idx="0">
                  <c:v>10237.5</c:v>
                </c:pt>
                <c:pt idx="1">
                  <c:v>5219</c:v>
                </c:pt>
                <c:pt idx="2">
                  <c:v>3850</c:v>
                </c:pt>
                <c:pt idx="3">
                  <c:v>3434.4</c:v>
                </c:pt>
                <c:pt idx="4">
                  <c:v>4373.6000000000004</c:v>
                </c:pt>
                <c:pt idx="5">
                  <c:v>3329</c:v>
                </c:pt>
                <c:pt idx="6">
                  <c:v>5104.8067499999997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0B-46C4-816D-7E82B84BF58E}"/>
            </c:ext>
          </c:extLst>
        </c:ser>
        <c:ser>
          <c:idx val="7"/>
          <c:order val="5"/>
          <c:tx>
            <c:strRef>
              <c:f>Farratges!$A$13</c:f>
              <c:strCache>
                <c:ptCount val="1"/>
                <c:pt idx="0">
                  <c:v>Veça per a farratge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(Farratges!$B$4,Farratges!$D$4,Farratges!$F$4,Farratges!$H$4,Farratges!$J$4,Farratges!$L$4,Farratges!$N$4)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(Farratges!$C$13,Farratges!$E$13,Farratges!$G$13,Farratges!$I$13,Farratges!$K$13,Farratges!$M$13,Farratges!$O$13)</c:f>
              <c:numCache>
                <c:formatCode>#,##0</c:formatCode>
                <c:ptCount val="7"/>
                <c:pt idx="0">
                  <c:v>1062</c:v>
                </c:pt>
                <c:pt idx="1">
                  <c:v>1138</c:v>
                </c:pt>
                <c:pt idx="2">
                  <c:v>2147</c:v>
                </c:pt>
                <c:pt idx="3">
                  <c:v>1192.5999999999999</c:v>
                </c:pt>
                <c:pt idx="4">
                  <c:v>2128</c:v>
                </c:pt>
                <c:pt idx="5">
                  <c:v>1044</c:v>
                </c:pt>
                <c:pt idx="6">
                  <c:v>2491.9174009389671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0B-46C4-816D-7E82B84B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641555224259983E-2"/>
          <c:y val="0.8680958091555816"/>
          <c:w val="0.88989221237974003"/>
          <c:h val="0.1151891595344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6891935318833255E-2"/>
          <c:y val="9.7344160083132389E-2"/>
          <c:w val="0.81928711780618668"/>
          <c:h val="0.72933058889880664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Farratges!$B$5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(Farratges!$B$4,Farratges!$D$4,Farratges!$F$4,Farratges!$H$4,Farratges!$J$4,Farratges!$L$4)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(Farratges!$B$14,Farratges!$D$14,Farratges!$F$14,Farratges!$H$14,Farratges!$J$14,Farratges!$L$14,Farratges!$N$14)</c:f>
              <c:numCache>
                <c:formatCode>#,##0</c:formatCode>
                <c:ptCount val="7"/>
                <c:pt idx="0">
                  <c:v>23733</c:v>
                </c:pt>
                <c:pt idx="1">
                  <c:v>25822</c:v>
                </c:pt>
                <c:pt idx="2">
                  <c:v>21696</c:v>
                </c:pt>
                <c:pt idx="3">
                  <c:v>26477</c:v>
                </c:pt>
                <c:pt idx="4">
                  <c:v>19252</c:v>
                </c:pt>
                <c:pt idx="5">
                  <c:v>6642</c:v>
                </c:pt>
                <c:pt idx="6">
                  <c:v>6167.4946352112675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7CA-891E-6ED76AC4E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Farratges!$C$5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(Farratges!$C$14,Farratges!$E$14,Farratges!$G$14,Farratges!$I$14,Farratges!$K$14,Farratges!$M$14,Farratges!$O$14)</c:f>
              <c:numCache>
                <c:formatCode>#,##0</c:formatCode>
                <c:ptCount val="7"/>
                <c:pt idx="0">
                  <c:v>357757.5</c:v>
                </c:pt>
                <c:pt idx="1">
                  <c:v>435471.5</c:v>
                </c:pt>
                <c:pt idx="2">
                  <c:v>332186.59999999998</c:v>
                </c:pt>
                <c:pt idx="3">
                  <c:v>308181.60000000003</c:v>
                </c:pt>
                <c:pt idx="4">
                  <c:v>313856.09999999998</c:v>
                </c:pt>
                <c:pt idx="5">
                  <c:v>62771</c:v>
                </c:pt>
                <c:pt idx="6">
                  <c:v>95224.50196427232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8-47CA-891E-6ED76AC4E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87071"/>
        <c:axId val="789829247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layout>
            <c:manualLayout>
              <c:xMode val="edge"/>
              <c:yMode val="edge"/>
              <c:x val="1.0242924669539659E-2"/>
              <c:y val="0.2673982359734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292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97147980621515662"/>
              <c:y val="0.30648204584084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89287071"/>
        <c:crosses val="max"/>
        <c:crossBetween val="between"/>
      </c:valAx>
      <c:catAx>
        <c:axId val="7892870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29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fulla i tronc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'Hortalisses-Fulla'!$A$9</c:f>
              <c:strCache>
                <c:ptCount val="1"/>
                <c:pt idx="0">
                  <c:v>Col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('Hortalisses-Fulla'!$B$9,'Hortalisses-Fulla'!$D$9,'Hortalisses-Fulla'!$F$9,'Hortalisses-Fulla'!$H$9,'Hortalisses-Fulla'!$J$9,'Hortalisses-Fulla'!$L$9,'Hortalisses-Fulla'!$N$9)</c:f>
              <c:numCache>
                <c:formatCode>#,##0</c:formatCode>
                <c:ptCount val="7"/>
                <c:pt idx="0">
                  <c:v>75</c:v>
                </c:pt>
                <c:pt idx="1">
                  <c:v>79</c:v>
                </c:pt>
                <c:pt idx="2">
                  <c:v>75</c:v>
                </c:pt>
                <c:pt idx="3">
                  <c:v>80</c:v>
                </c:pt>
                <c:pt idx="4">
                  <c:v>43</c:v>
                </c:pt>
                <c:pt idx="5">
                  <c:v>48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3-405E-BE0B-7F6E20EBBC8D}"/>
            </c:ext>
          </c:extLst>
        </c:ser>
        <c:ser>
          <c:idx val="2"/>
          <c:order val="1"/>
          <c:tx>
            <c:strRef>
              <c:f>'Hortalisses-Fulla'!$A$11</c:f>
              <c:strCache>
                <c:ptCount val="1"/>
                <c:pt idx="0">
                  <c:v>Api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('Hortalisses-Fulla'!$B$11,'Hortalisses-Fulla'!$D$11,'Hortalisses-Fulla'!$F$11,'Hortalisses-Fulla'!$H$11,'Hortalisses-Fulla'!$J$11,'Hortalisses-Fulla'!$L$11,'Hortalisses-Fulla'!$N$11)</c:f>
              <c:numCache>
                <c:formatCode>#,##0</c:formatCode>
                <c:ptCount val="7"/>
                <c:pt idx="0">
                  <c:v>31</c:v>
                </c:pt>
                <c:pt idx="1">
                  <c:v>25</c:v>
                </c:pt>
                <c:pt idx="2">
                  <c:v>27</c:v>
                </c:pt>
                <c:pt idx="3">
                  <c:v>23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3-405E-BE0B-7F6E20EBBC8D}"/>
            </c:ext>
          </c:extLst>
        </c:ser>
        <c:ser>
          <c:idx val="3"/>
          <c:order val="2"/>
          <c:tx>
            <c:strRef>
              <c:f>'Hortalisses-Fulla'!$A$12</c:f>
              <c:strCache>
                <c:ptCount val="1"/>
                <c:pt idx="0">
                  <c:v>Lletuga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('Hortalisses-Fulla'!$B$12,'Hortalisses-Fulla'!$D$12,'Hortalisses-Fulla'!$F$12,'Hortalisses-Fulla'!$H$12,'Hortalisses-Fulla'!$J$12,'Hortalisses-Fulla'!$L$12,'Hortalisses-Fulla'!$N$12)</c:f>
              <c:numCache>
                <c:formatCode>#,##0</c:formatCode>
                <c:ptCount val="7"/>
                <c:pt idx="0">
                  <c:v>165.7</c:v>
                </c:pt>
                <c:pt idx="1">
                  <c:v>119</c:v>
                </c:pt>
                <c:pt idx="2">
                  <c:v>127</c:v>
                </c:pt>
                <c:pt idx="3">
                  <c:v>119</c:v>
                </c:pt>
                <c:pt idx="4">
                  <c:v>71</c:v>
                </c:pt>
                <c:pt idx="5">
                  <c:v>67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3-405E-BE0B-7F6E20EBBC8D}"/>
            </c:ext>
          </c:extLst>
        </c:ser>
        <c:ser>
          <c:idx val="4"/>
          <c:order val="3"/>
          <c:tx>
            <c:strRef>
              <c:f>'Hortalisses-Fulla'!$A$13</c:f>
              <c:strCache>
                <c:ptCount val="1"/>
                <c:pt idx="0">
                  <c:v>Escarola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('Hortalisses-Fulla'!$B$13,'Hortalisses-Fulla'!$D$13,'Hortalisses-Fulla'!$F$13,'Hortalisses-Fulla'!$H$13,'Hortalisses-Fulla'!$J$13,'Hortalisses-Fulla'!$L$13,'Hortalisses-Fulla'!$N$13)</c:f>
              <c:numCache>
                <c:formatCode>#,##0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3-405E-BE0B-7F6E20EBBC8D}"/>
            </c:ext>
          </c:extLst>
        </c:ser>
        <c:ser>
          <c:idx val="5"/>
          <c:order val="4"/>
          <c:tx>
            <c:strRef>
              <c:f>'Hortalisses-Fulla'!$A$14</c:f>
              <c:strCache>
                <c:ptCount val="1"/>
                <c:pt idx="0">
                  <c:v>Espinacs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('Hortalisses-Fulla'!$B$14,'Hortalisses-Fulla'!$D$14,'Hortalisses-Fulla'!$F$14,'Hortalisses-Fulla'!$H$14,'Hortalisses-Fulla'!$J$14,'Hortalisses-Fulla'!$L$14,'Hortalisses-Fulla'!$N$14)</c:f>
              <c:numCache>
                <c:formatCode>#,##0</c:formatCode>
                <c:ptCount val="7"/>
                <c:pt idx="0">
                  <c:v>14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4">
                  <c:v>13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63-405E-BE0B-7F6E20EBBC8D}"/>
            </c:ext>
          </c:extLst>
        </c:ser>
        <c:ser>
          <c:idx val="7"/>
          <c:order val="5"/>
          <c:tx>
            <c:strRef>
              <c:f>'Hortalisses-Fulla'!$A$15</c:f>
              <c:strCache>
                <c:ptCount val="1"/>
                <c:pt idx="0">
                  <c:v>Bledes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('Hortalisses-Fulla'!$B$15,'Hortalisses-Fulla'!$D$15,'Hortalisses-Fulla'!$F$15,'Hortalisses-Fulla'!$H$15,'Hortalisses-Fulla'!$J$15,'Hortalisses-Fulla'!$L$15,'Hortalisses-Fulla'!$N$15)</c:f>
              <c:numCache>
                <c:formatCode>#,##0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22</c:v>
                </c:pt>
                <c:pt idx="3">
                  <c:v>21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63-405E-BE0B-7F6E20EBBC8D}"/>
            </c:ext>
          </c:extLst>
        </c:ser>
        <c:ser>
          <c:idx val="6"/>
          <c:order val="6"/>
          <c:tx>
            <c:strRef>
              <c:f>'Hortalisses-Fulla'!$A$17</c:f>
              <c:strCache>
                <c:ptCount val="1"/>
                <c:pt idx="0">
                  <c:v>Julivert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('Hortalisses-Fulla'!$B$17,'Hortalisses-Fulla'!$D$17,'Hortalisses-Fulla'!$F$17,'Hortalisses-Fulla'!$H$17,'Hortalisses-Fulla'!$J$17,'Hortalisses-Fulla'!$L$17,'Hortalisses-Fulla'!$N$17)</c:f>
              <c:numCache>
                <c:formatCode>#,##0</c:formatCode>
                <c:ptCount val="7"/>
                <c:pt idx="0" formatCode="General">
                  <c:v>32</c:v>
                </c:pt>
                <c:pt idx="1">
                  <c:v>45</c:v>
                </c:pt>
                <c:pt idx="2" formatCode="General">
                  <c:v>46</c:v>
                </c:pt>
                <c:pt idx="3" formatCode="General">
                  <c:v>43</c:v>
                </c:pt>
                <c:pt idx="4">
                  <c:v>23</c:v>
                </c:pt>
                <c:pt idx="5">
                  <c:v>26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63-405E-BE0B-7F6E20EB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fulla i tronc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'Hortalisses-Fulla'!$A$9</c:f>
              <c:strCache>
                <c:ptCount val="1"/>
                <c:pt idx="0">
                  <c:v>Col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('Hortalisses-Fulla'!$C$9,'Hortalisses-Fulla'!$E$9,'Hortalisses-Fulla'!$G$9,'Hortalisses-Fulla'!$I$9,'Hortalisses-Fulla'!$K$9,'Hortalisses-Fulla'!$M$9,'Hortalisses-Fulla'!$O$9)</c:f>
              <c:numCache>
                <c:formatCode>#,##0</c:formatCode>
                <c:ptCount val="7"/>
                <c:pt idx="0">
                  <c:v>1763</c:v>
                </c:pt>
                <c:pt idx="1">
                  <c:v>2155</c:v>
                </c:pt>
                <c:pt idx="2">
                  <c:v>2141</c:v>
                </c:pt>
                <c:pt idx="3">
                  <c:v>2278</c:v>
                </c:pt>
                <c:pt idx="4">
                  <c:v>1234</c:v>
                </c:pt>
                <c:pt idx="5">
                  <c:v>1271</c:v>
                </c:pt>
                <c:pt idx="6">
                  <c:v>1111.1999999999998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3-491C-B1F5-4A4A395D8715}"/>
            </c:ext>
          </c:extLst>
        </c:ser>
        <c:ser>
          <c:idx val="2"/>
          <c:order val="1"/>
          <c:tx>
            <c:strRef>
              <c:f>'Hortalisses-Fulla'!$A$11</c:f>
              <c:strCache>
                <c:ptCount val="1"/>
                <c:pt idx="0">
                  <c:v>Api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('Hortalisses-Fulla'!$C$11,'Hortalisses-Fulla'!$E$11,'Hortalisses-Fulla'!$G$11,'Hortalisses-Fulla'!$I$11,'Hortalisses-Fulla'!$K$11,'Hortalisses-Fulla'!$M$11,'Hortalisses-Fulla'!$O$11)</c:f>
              <c:numCache>
                <c:formatCode>#,##0</c:formatCode>
                <c:ptCount val="7"/>
                <c:pt idx="0">
                  <c:v>476</c:v>
                </c:pt>
                <c:pt idx="1">
                  <c:v>440</c:v>
                </c:pt>
                <c:pt idx="2">
                  <c:v>477</c:v>
                </c:pt>
                <c:pt idx="3">
                  <c:v>405</c:v>
                </c:pt>
                <c:pt idx="4">
                  <c:v>169</c:v>
                </c:pt>
                <c:pt idx="5">
                  <c:v>158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B3-491C-B1F5-4A4A395D8715}"/>
            </c:ext>
          </c:extLst>
        </c:ser>
        <c:ser>
          <c:idx val="3"/>
          <c:order val="2"/>
          <c:tx>
            <c:strRef>
              <c:f>'Hortalisses-Fulla'!$A$12</c:f>
              <c:strCache>
                <c:ptCount val="1"/>
                <c:pt idx="0">
                  <c:v>Lletuga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('Hortalisses-Fulla'!$C$12,'Hortalisses-Fulla'!$E$12,'Hortalisses-Fulla'!$G$12,'Hortalisses-Fulla'!$I$12,'Hortalisses-Fulla'!$K$12,'Hortalisses-Fulla'!$M$12,'Hortalisses-Fulla'!$O$12)</c:f>
              <c:numCache>
                <c:formatCode>#,##0</c:formatCode>
                <c:ptCount val="7"/>
                <c:pt idx="0">
                  <c:v>4949</c:v>
                </c:pt>
                <c:pt idx="1">
                  <c:v>3057</c:v>
                </c:pt>
                <c:pt idx="2">
                  <c:v>3247</c:v>
                </c:pt>
                <c:pt idx="3">
                  <c:v>2960</c:v>
                </c:pt>
                <c:pt idx="4">
                  <c:v>1750</c:v>
                </c:pt>
                <c:pt idx="5">
                  <c:v>1608</c:v>
                </c:pt>
                <c:pt idx="6">
                  <c:v>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3-491C-B1F5-4A4A395D8715}"/>
            </c:ext>
          </c:extLst>
        </c:ser>
        <c:ser>
          <c:idx val="4"/>
          <c:order val="3"/>
          <c:tx>
            <c:strRef>
              <c:f>'Hortalisses-Fulla'!$A$13</c:f>
              <c:strCache>
                <c:ptCount val="1"/>
                <c:pt idx="0">
                  <c:v>Escarola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('Hortalisses-Fulla'!$C$13,'Hortalisses-Fulla'!$E$13,'Hortalisses-Fulla'!$G$13,'Hortalisses-Fulla'!$I$13,'Hortalisses-Fulla'!$K$13,'Hortalisses-Fulla'!$M$13,'Hortalisses-Fulla'!$O$13)</c:f>
              <c:numCache>
                <c:formatCode>#,##0</c:formatCode>
                <c:ptCount val="7"/>
                <c:pt idx="0">
                  <c:v>288</c:v>
                </c:pt>
                <c:pt idx="1">
                  <c:v>256</c:v>
                </c:pt>
                <c:pt idx="2">
                  <c:v>278</c:v>
                </c:pt>
                <c:pt idx="3">
                  <c:v>250</c:v>
                </c:pt>
                <c:pt idx="4">
                  <c:v>100</c:v>
                </c:pt>
                <c:pt idx="5">
                  <c:v>50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B3-491C-B1F5-4A4A395D8715}"/>
            </c:ext>
          </c:extLst>
        </c:ser>
        <c:ser>
          <c:idx val="5"/>
          <c:order val="4"/>
          <c:tx>
            <c:strRef>
              <c:f>'Hortalisses-Fulla'!$A$14</c:f>
              <c:strCache>
                <c:ptCount val="1"/>
                <c:pt idx="0">
                  <c:v>Espinacs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('Hortalisses-Fulla'!$C$14,'Hortalisses-Fulla'!$E$14,'Hortalisses-Fulla'!$G$14,'Hortalisses-Fulla'!$I$14,'Hortalisses-Fulla'!$K$14,'Hortalisses-Fulla'!$M$14,'Hortalisses-Fulla'!$O$14)</c:f>
              <c:numCache>
                <c:formatCode>#,##0</c:formatCode>
                <c:ptCount val="7"/>
                <c:pt idx="0">
                  <c:v>260</c:v>
                </c:pt>
                <c:pt idx="1">
                  <c:v>179</c:v>
                </c:pt>
                <c:pt idx="2">
                  <c:v>270</c:v>
                </c:pt>
                <c:pt idx="3">
                  <c:v>350</c:v>
                </c:pt>
                <c:pt idx="4">
                  <c:v>241</c:v>
                </c:pt>
                <c:pt idx="5">
                  <c:v>182</c:v>
                </c:pt>
                <c:pt idx="6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B3-491C-B1F5-4A4A395D8715}"/>
            </c:ext>
          </c:extLst>
        </c:ser>
        <c:ser>
          <c:idx val="7"/>
          <c:order val="5"/>
          <c:tx>
            <c:strRef>
              <c:f>'Hortalisses-Fulla'!$A$15</c:f>
              <c:strCache>
                <c:ptCount val="1"/>
                <c:pt idx="0">
                  <c:v>Bledes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10-4478-9962-F6C1DE070420}"/>
              </c:ext>
            </c:extLst>
          </c:dPt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('Hortalisses-Fulla'!$C$15,'Hortalisses-Fulla'!$E$15,'Hortalisses-Fulla'!$G$15,'Hortalisses-Fulla'!$I$15,'Hortalisses-Fulla'!$K$15,'Hortalisses-Fulla'!$M$15,'Hortalisses-Fulla'!$O$15)</c:f>
              <c:numCache>
                <c:formatCode>#,##0</c:formatCode>
                <c:ptCount val="7"/>
                <c:pt idx="0">
                  <c:v>181</c:v>
                </c:pt>
                <c:pt idx="1">
                  <c:v>203</c:v>
                </c:pt>
                <c:pt idx="2">
                  <c:v>379</c:v>
                </c:pt>
                <c:pt idx="3">
                  <c:v>380</c:v>
                </c:pt>
                <c:pt idx="4">
                  <c:v>333</c:v>
                </c:pt>
                <c:pt idx="5">
                  <c:v>374</c:v>
                </c:pt>
                <c:pt idx="6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B3-491C-B1F5-4A4A395D8715}"/>
            </c:ext>
          </c:extLst>
        </c:ser>
        <c:ser>
          <c:idx val="6"/>
          <c:order val="6"/>
          <c:tx>
            <c:strRef>
              <c:f>'Hortalisses-Fulla'!$A$17</c:f>
              <c:strCache>
                <c:ptCount val="1"/>
                <c:pt idx="0">
                  <c:v>Julivert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('Hortalisses-Fulla'!$C$17,'Hortalisses-Fulla'!$E$17,'Hortalisses-Fulla'!$G$17,'Hortalisses-Fulla'!$I$17,'Hortalisses-Fulla'!$K$17,'Hortalisses-Fulla'!$M$17,'Hortalisses-Fulla'!$O$17)</c:f>
              <c:numCache>
                <c:formatCode>General</c:formatCode>
                <c:ptCount val="7"/>
                <c:pt idx="0">
                  <c:v>401</c:v>
                </c:pt>
                <c:pt idx="1">
                  <c:v>549</c:v>
                </c:pt>
                <c:pt idx="2">
                  <c:v>597</c:v>
                </c:pt>
                <c:pt idx="3">
                  <c:v>520</c:v>
                </c:pt>
                <c:pt idx="4" formatCode="#,##0">
                  <c:v>271</c:v>
                </c:pt>
                <c:pt idx="5" formatCode="#,##0">
                  <c:v>403</c:v>
                </c:pt>
                <c:pt idx="6" formatCode="#,##0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B3-491C-B1F5-4A4A395D8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fulla i tronc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'Hortalisses-Fulla'!$B$5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('Hortalisses-Fulla'!$B$19,'Hortalisses-Fulla'!$D$19,'Hortalisses-Fulla'!$F$19,'Hortalisses-Fulla'!$H$19,'Hortalisses-Fulla'!$J$19,'Hortalisses-Fulla'!$L$19,'Hortalisses-Fulla'!$N$19)</c:f>
              <c:numCache>
                <c:formatCode>#,##0</c:formatCode>
                <c:ptCount val="7"/>
                <c:pt idx="0">
                  <c:v>349.15999999999997</c:v>
                </c:pt>
                <c:pt idx="1">
                  <c:v>316.45999999999998</c:v>
                </c:pt>
                <c:pt idx="2">
                  <c:v>339</c:v>
                </c:pt>
                <c:pt idx="3">
                  <c:v>316</c:v>
                </c:pt>
                <c:pt idx="4">
                  <c:v>188</c:v>
                </c:pt>
                <c:pt idx="5">
                  <c:v>189</c:v>
                </c:pt>
                <c:pt idx="6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F-4DF2-B776-383C5F5A4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'Hortalisses-Fulla'!$C$5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('Hortalisses-Fulla'!$C$2,'Hortalisses-Fulla'!$E$2,'Hortalisses-Fulla'!$G$2,'Hortalisses-Fulla'!$I$2,'Hortalisses-Fulla'!$K$2,'Hortalisses-Fulla'!$M$2)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('Hortalisses-Fulla'!$C$19,'Hortalisses-Fulla'!$E$19,'Hortalisses-Fulla'!$G$19,'Hortalisses-Fulla'!$I$19,'Hortalisses-Fulla'!$K$19,'Hortalisses-Fulla'!$M$19,'Hortalisses-Fulla'!$O$19)</c:f>
              <c:numCache>
                <c:formatCode>#,##0</c:formatCode>
                <c:ptCount val="7"/>
                <c:pt idx="0">
                  <c:v>8331.3799999999992</c:v>
                </c:pt>
                <c:pt idx="1">
                  <c:v>6902.38</c:v>
                </c:pt>
                <c:pt idx="2">
                  <c:v>7457.38</c:v>
                </c:pt>
                <c:pt idx="3">
                  <c:v>7143</c:v>
                </c:pt>
                <c:pt idx="4">
                  <c:v>4158</c:v>
                </c:pt>
                <c:pt idx="5">
                  <c:v>4109</c:v>
                </c:pt>
                <c:pt idx="6">
                  <c:v>3779.2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2F-4DF2-B776-383C5F5A4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fruit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'Hortalisses-De fruit'!$A$9</c:f>
              <c:strCache>
                <c:ptCount val="1"/>
                <c:pt idx="0">
                  <c:v>Síndria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fruit'!$B$9,'Hortalisses-De fruit'!$D$9,'Hortalisses-De fruit'!$F$9,'Hortalisses-De fruit'!$H$9,'Hortalisses-De fruit'!$J$9,'Hortalisses-De fruit'!$L$9,'Hortalisses-De fruit'!$N$9)</c:f>
              <c:numCache>
                <c:formatCode>#,##0</c:formatCode>
                <c:ptCount val="7"/>
                <c:pt idx="0">
                  <c:v>357</c:v>
                </c:pt>
                <c:pt idx="1">
                  <c:v>340</c:v>
                </c:pt>
                <c:pt idx="2">
                  <c:v>290</c:v>
                </c:pt>
                <c:pt idx="3">
                  <c:v>297</c:v>
                </c:pt>
                <c:pt idx="4">
                  <c:v>202</c:v>
                </c:pt>
                <c:pt idx="5">
                  <c:v>176</c:v>
                </c:pt>
                <c:pt idx="6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3-43FF-9CE5-4413B2A166A7}"/>
            </c:ext>
          </c:extLst>
        </c:ser>
        <c:ser>
          <c:idx val="1"/>
          <c:order val="1"/>
          <c:tx>
            <c:strRef>
              <c:f>'Hortalisses-De fruit'!$A$10</c:f>
              <c:strCache>
                <c:ptCount val="1"/>
                <c:pt idx="0">
                  <c:v>Meló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fruit'!$B$10,'Hortalisses-De fruit'!$D$10,'Hortalisses-De fruit'!$F$10,'Hortalisses-De fruit'!$H$10,'Hortalisses-De fruit'!$J$10,'Hortalisses-De fruit'!$L$10,'Hortalisses-De fruit'!$N$10)</c:f>
              <c:numCache>
                <c:formatCode>#,##0</c:formatCode>
                <c:ptCount val="7"/>
                <c:pt idx="0">
                  <c:v>226.3</c:v>
                </c:pt>
                <c:pt idx="1">
                  <c:v>234</c:v>
                </c:pt>
                <c:pt idx="2">
                  <c:v>223</c:v>
                </c:pt>
                <c:pt idx="3">
                  <c:v>250</c:v>
                </c:pt>
                <c:pt idx="4">
                  <c:v>271</c:v>
                </c:pt>
                <c:pt idx="5">
                  <c:v>270</c:v>
                </c:pt>
                <c:pt idx="6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A3-43FF-9CE5-4413B2A166A7}"/>
            </c:ext>
          </c:extLst>
        </c:ser>
        <c:ser>
          <c:idx val="2"/>
          <c:order val="2"/>
          <c:tx>
            <c:strRef>
              <c:f>'Hortalisses-De fruit'!$A$11</c:f>
              <c:strCache>
                <c:ptCount val="1"/>
                <c:pt idx="0">
                  <c:v>Carabassa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fruit'!$B$11,'Hortalisses-De fruit'!$D$11,'Hortalisses-De fruit'!$F$11,'Hortalisses-De fruit'!$H$11,'Hortalisses-De fruit'!$J$11,'Hortalisses-De fruit'!$L$11,'Hortalisses-De fruit'!$N$11)</c:f>
              <c:numCache>
                <c:formatCode>#,##0</c:formatCode>
                <c:ptCount val="7"/>
                <c:pt idx="0">
                  <c:v>49.7</c:v>
                </c:pt>
                <c:pt idx="1">
                  <c:v>45</c:v>
                </c:pt>
                <c:pt idx="2">
                  <c:v>47</c:v>
                </c:pt>
                <c:pt idx="3">
                  <c:v>43</c:v>
                </c:pt>
                <c:pt idx="4">
                  <c:v>37</c:v>
                </c:pt>
                <c:pt idx="5">
                  <c:v>49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3-43FF-9CE5-4413B2A166A7}"/>
            </c:ext>
          </c:extLst>
        </c:ser>
        <c:ser>
          <c:idx val="3"/>
          <c:order val="3"/>
          <c:tx>
            <c:strRef>
              <c:f>'Hortalisses-De fruit'!$A$12</c:f>
              <c:strCache>
                <c:ptCount val="1"/>
                <c:pt idx="0">
                  <c:v>Carabassó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fruit'!$B$12,'Hortalisses-De fruit'!$D$12,'Hortalisses-De fruit'!$F$12,'Hortalisses-De fruit'!$H$12,'Hortalisses-De fruit'!$J$12,'Hortalisses-De fruit'!$L$12,'Hortalisses-De fruit'!$N$12)</c:f>
              <c:numCache>
                <c:formatCode>#,##0</c:formatCode>
                <c:ptCount val="7"/>
                <c:pt idx="0">
                  <c:v>119</c:v>
                </c:pt>
                <c:pt idx="1">
                  <c:v>155</c:v>
                </c:pt>
                <c:pt idx="2">
                  <c:v>154</c:v>
                </c:pt>
                <c:pt idx="3">
                  <c:v>232</c:v>
                </c:pt>
                <c:pt idx="4">
                  <c:v>164</c:v>
                </c:pt>
                <c:pt idx="5">
                  <c:v>160</c:v>
                </c:pt>
                <c:pt idx="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3-43FF-9CE5-4413B2A166A7}"/>
            </c:ext>
          </c:extLst>
        </c:ser>
        <c:ser>
          <c:idx val="4"/>
          <c:order val="4"/>
          <c:tx>
            <c:strRef>
              <c:f>'Hortalisses-De fruit'!$A$13</c:f>
              <c:strCache>
                <c:ptCount val="1"/>
                <c:pt idx="0">
                  <c:v>Cogombre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fruit'!$B$13,'Hortalisses-De fruit'!$D$13,'Hortalisses-De fruit'!$F$13,'Hortalisses-De fruit'!$H$13,'Hortalisses-De fruit'!$J$13,'Hortalisses-De fruit'!$L$13,'Hortalisses-De fruit'!$N$13)</c:f>
              <c:numCache>
                <c:formatCode>#,##0</c:formatCode>
                <c:ptCount val="7"/>
                <c:pt idx="0">
                  <c:v>96</c:v>
                </c:pt>
                <c:pt idx="1">
                  <c:v>97</c:v>
                </c:pt>
                <c:pt idx="2">
                  <c:v>91</c:v>
                </c:pt>
                <c:pt idx="3">
                  <c:v>92</c:v>
                </c:pt>
                <c:pt idx="4">
                  <c:v>59</c:v>
                </c:pt>
                <c:pt idx="5">
                  <c:v>72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3-43FF-9CE5-4413B2A166A7}"/>
            </c:ext>
          </c:extLst>
        </c:ser>
        <c:ser>
          <c:idx val="5"/>
          <c:order val="5"/>
          <c:tx>
            <c:strRef>
              <c:f>'Hortalisses-De fruit'!$A$14</c:f>
              <c:strCache>
                <c:ptCount val="1"/>
                <c:pt idx="0">
                  <c:v>Albergínia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fruit'!$B$14,'Hortalisses-De fruit'!$D$14,'Hortalisses-De fruit'!$F$14,'Hortalisses-De fruit'!$H$14,'Hortalisses-De fruit'!$J$14,'Hortalisses-De fruit'!$L$14,'Hortalisses-De fruit'!$N$14)</c:f>
              <c:numCache>
                <c:formatCode>#,##0</c:formatCode>
                <c:ptCount val="7"/>
                <c:pt idx="0">
                  <c:v>34.5</c:v>
                </c:pt>
                <c:pt idx="1">
                  <c:v>59</c:v>
                </c:pt>
                <c:pt idx="2">
                  <c:v>68</c:v>
                </c:pt>
                <c:pt idx="3">
                  <c:v>59</c:v>
                </c:pt>
                <c:pt idx="4">
                  <c:v>58</c:v>
                </c:pt>
                <c:pt idx="5">
                  <c:v>61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3-43FF-9CE5-4413B2A166A7}"/>
            </c:ext>
          </c:extLst>
        </c:ser>
        <c:ser>
          <c:idx val="7"/>
          <c:order val="6"/>
          <c:tx>
            <c:strRef>
              <c:f>'Hortalisses-De fruit'!$A$15</c:f>
              <c:strCache>
                <c:ptCount val="1"/>
                <c:pt idx="0">
                  <c:v>Tomàtiga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fruit'!$B$15,'Hortalisses-De fruit'!$D$15,'Hortalisses-De fruit'!$F$15,'Hortalisses-De fruit'!$H$15,'Hortalisses-De fruit'!$J$15,'Hortalisses-De fruit'!$L$15,'Hortalisses-De fruit'!$N$15)</c:f>
              <c:numCache>
                <c:formatCode>#,##0</c:formatCode>
                <c:ptCount val="7"/>
                <c:pt idx="0">
                  <c:v>390</c:v>
                </c:pt>
                <c:pt idx="1">
                  <c:v>367</c:v>
                </c:pt>
                <c:pt idx="2">
                  <c:v>366</c:v>
                </c:pt>
                <c:pt idx="3">
                  <c:v>400</c:v>
                </c:pt>
                <c:pt idx="4">
                  <c:v>359</c:v>
                </c:pt>
                <c:pt idx="5">
                  <c:v>390</c:v>
                </c:pt>
                <c:pt idx="6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A3-43FF-9CE5-4413B2A166A7}"/>
            </c:ext>
          </c:extLst>
        </c:ser>
        <c:ser>
          <c:idx val="8"/>
          <c:order val="7"/>
          <c:tx>
            <c:strRef>
              <c:f>'Hortalisses-De fruit'!$A$16</c:f>
              <c:strCache>
                <c:ptCount val="1"/>
                <c:pt idx="0">
                  <c:v>Pebre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fruit'!$B$16,'Hortalisses-De fruit'!$D$16,'Hortalisses-De fruit'!$F$16,'Hortalisses-De fruit'!$H$16,'Hortalisses-De fruit'!$J$16,'Hortalisses-De fruit'!$L$16,'Hortalisses-De fruit'!$N$16)</c:f>
              <c:numCache>
                <c:formatCode>#,##0</c:formatCode>
                <c:ptCount val="7"/>
                <c:pt idx="0">
                  <c:v>60</c:v>
                </c:pt>
                <c:pt idx="1">
                  <c:v>96</c:v>
                </c:pt>
                <c:pt idx="2">
                  <c:v>111</c:v>
                </c:pt>
                <c:pt idx="3">
                  <c:v>99</c:v>
                </c:pt>
                <c:pt idx="4">
                  <c:v>89</c:v>
                </c:pt>
                <c:pt idx="5">
                  <c:v>77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A3-43FF-9CE5-4413B2A166A7}"/>
            </c:ext>
          </c:extLst>
        </c:ser>
        <c:ser>
          <c:idx val="9"/>
          <c:order val="8"/>
          <c:tx>
            <c:strRef>
              <c:f>'Hortalisses-De fruit'!$A$17</c:f>
              <c:strCache>
                <c:ptCount val="1"/>
                <c:pt idx="0">
                  <c:v>Fraula i fraulot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fruit'!$B$17,'Hortalisses-De fruit'!$D$17,'Hortalisses-De fruit'!$F$17,'Hortalisses-De fruit'!$H$17,'Hortalisses-De fruit'!$J$17,'Hortalisses-De fruit'!$L$17,'Hortalisses-De fruit'!$N$17)</c:f>
              <c:numCache>
                <c:formatCode>#,##0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29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A3-43FF-9CE5-4413B2A16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fruit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'Hortalisses-De fruit'!$A$9</c:f>
              <c:strCache>
                <c:ptCount val="1"/>
                <c:pt idx="0">
                  <c:v>Síndria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fruit'!$C$9,'Hortalisses-De fruit'!$E$9,'Hortalisses-De fruit'!$G$9,'Hortalisses-De fruit'!$I$9,'Hortalisses-De fruit'!$K$9,'Hortalisses-De fruit'!$M$9,'Hortalisses-De fruit'!$O$9)</c:f>
              <c:numCache>
                <c:formatCode>#,##0</c:formatCode>
                <c:ptCount val="7"/>
                <c:pt idx="0">
                  <c:v>12384</c:v>
                </c:pt>
                <c:pt idx="1">
                  <c:v>11499</c:v>
                </c:pt>
                <c:pt idx="2">
                  <c:v>9552</c:v>
                </c:pt>
                <c:pt idx="3">
                  <c:v>9544</c:v>
                </c:pt>
                <c:pt idx="4">
                  <c:v>5764</c:v>
                </c:pt>
                <c:pt idx="5">
                  <c:v>4606</c:v>
                </c:pt>
                <c:pt idx="6">
                  <c:v>5171.2000000000007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4-40D1-8F6B-DF24C3D5D0A4}"/>
            </c:ext>
          </c:extLst>
        </c:ser>
        <c:ser>
          <c:idx val="1"/>
          <c:order val="1"/>
          <c:tx>
            <c:strRef>
              <c:f>'Hortalisses-De fruit'!$A$10</c:f>
              <c:strCache>
                <c:ptCount val="1"/>
                <c:pt idx="0">
                  <c:v>Meló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fruit'!$C$10,'Hortalisses-De fruit'!$E$10,'Hortalisses-De fruit'!$G$10,'Hortalisses-De fruit'!$I$10,'Hortalisses-De fruit'!$K$10,'Hortalisses-De fruit'!$M$10,'Hortalisses-De fruit'!$O$10)</c:f>
              <c:numCache>
                <c:formatCode>#,##0</c:formatCode>
                <c:ptCount val="7"/>
                <c:pt idx="0">
                  <c:v>5318</c:v>
                </c:pt>
                <c:pt idx="1">
                  <c:v>5633</c:v>
                </c:pt>
                <c:pt idx="2">
                  <c:v>4982</c:v>
                </c:pt>
                <c:pt idx="3">
                  <c:v>6020</c:v>
                </c:pt>
                <c:pt idx="4">
                  <c:v>3302</c:v>
                </c:pt>
                <c:pt idx="5">
                  <c:v>3862</c:v>
                </c:pt>
                <c:pt idx="6">
                  <c:v>4112.5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94-40D1-8F6B-DF24C3D5D0A4}"/>
            </c:ext>
          </c:extLst>
        </c:ser>
        <c:ser>
          <c:idx val="2"/>
          <c:order val="2"/>
          <c:tx>
            <c:strRef>
              <c:f>'Hortalisses-De fruit'!$A$11</c:f>
              <c:strCache>
                <c:ptCount val="1"/>
                <c:pt idx="0">
                  <c:v>Carabassa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fruit'!$C$11,'Hortalisses-De fruit'!$E$11,'Hortalisses-De fruit'!$G$11,'Hortalisses-De fruit'!$I$11,'Hortalisses-De fruit'!$K$11,'Hortalisses-De fruit'!$M$11,'Hortalisses-De fruit'!$O$11)</c:f>
              <c:numCache>
                <c:formatCode>#,##0</c:formatCode>
                <c:ptCount val="7"/>
                <c:pt idx="0">
                  <c:v>852</c:v>
                </c:pt>
                <c:pt idx="1">
                  <c:v>733</c:v>
                </c:pt>
                <c:pt idx="2">
                  <c:v>795</c:v>
                </c:pt>
                <c:pt idx="3">
                  <c:v>716</c:v>
                </c:pt>
                <c:pt idx="4">
                  <c:v>507</c:v>
                </c:pt>
                <c:pt idx="5">
                  <c:v>581</c:v>
                </c:pt>
                <c:pt idx="6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4-40D1-8F6B-DF24C3D5D0A4}"/>
            </c:ext>
          </c:extLst>
        </c:ser>
        <c:ser>
          <c:idx val="3"/>
          <c:order val="3"/>
          <c:tx>
            <c:strRef>
              <c:f>'Hortalisses-De fruit'!$A$12</c:f>
              <c:strCache>
                <c:ptCount val="1"/>
                <c:pt idx="0">
                  <c:v>Carabassó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fruit'!$C$12,'Hortalisses-De fruit'!$E$12,'Hortalisses-De fruit'!$G$12,'Hortalisses-De fruit'!$I$12,'Hortalisses-De fruit'!$K$12,'Hortalisses-De fruit'!$M$12,'Hortalisses-De fruit'!$O$12)</c:f>
              <c:numCache>
                <c:formatCode>#,##0</c:formatCode>
                <c:ptCount val="7"/>
                <c:pt idx="0">
                  <c:v>3194</c:v>
                </c:pt>
                <c:pt idx="1">
                  <c:v>4365</c:v>
                </c:pt>
                <c:pt idx="2">
                  <c:v>4192</c:v>
                </c:pt>
                <c:pt idx="3">
                  <c:v>6294</c:v>
                </c:pt>
                <c:pt idx="4">
                  <c:v>4178</c:v>
                </c:pt>
                <c:pt idx="5">
                  <c:v>3915</c:v>
                </c:pt>
                <c:pt idx="6">
                  <c:v>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4-40D1-8F6B-DF24C3D5D0A4}"/>
            </c:ext>
          </c:extLst>
        </c:ser>
        <c:ser>
          <c:idx val="4"/>
          <c:order val="4"/>
          <c:tx>
            <c:strRef>
              <c:f>'Hortalisses-De fruit'!$A$13</c:f>
              <c:strCache>
                <c:ptCount val="1"/>
                <c:pt idx="0">
                  <c:v>Cogombre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fruit'!$C$13,'Hortalisses-De fruit'!$E$13,'Hortalisses-De fruit'!$G$13,'Hortalisses-De fruit'!$I$13,'Hortalisses-De fruit'!$K$13,'Hortalisses-De fruit'!$M$13,'Hortalisses-De fruit'!$O$13)</c:f>
              <c:numCache>
                <c:formatCode>#,##0</c:formatCode>
                <c:ptCount val="7"/>
                <c:pt idx="0">
                  <c:v>2257</c:v>
                </c:pt>
                <c:pt idx="1">
                  <c:v>2288</c:v>
                </c:pt>
                <c:pt idx="2">
                  <c:v>2119</c:v>
                </c:pt>
                <c:pt idx="3">
                  <c:v>2087</c:v>
                </c:pt>
                <c:pt idx="4">
                  <c:v>1257</c:v>
                </c:pt>
                <c:pt idx="5">
                  <c:v>1819</c:v>
                </c:pt>
                <c:pt idx="6">
                  <c:v>2085.6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94-40D1-8F6B-DF24C3D5D0A4}"/>
            </c:ext>
          </c:extLst>
        </c:ser>
        <c:ser>
          <c:idx val="5"/>
          <c:order val="5"/>
          <c:tx>
            <c:strRef>
              <c:f>'Hortalisses-De fruit'!$A$14</c:f>
              <c:strCache>
                <c:ptCount val="1"/>
                <c:pt idx="0">
                  <c:v>Albergínia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fruit'!$C$14,'Hortalisses-De fruit'!$E$14,'Hortalisses-De fruit'!$G$14,'Hortalisses-De fruit'!$I$14,'Hortalisses-De fruit'!$K$14,'Hortalisses-De fruit'!$M$14,'Hortalisses-De fruit'!$O$14)</c:f>
              <c:numCache>
                <c:formatCode>#,##0</c:formatCode>
                <c:ptCount val="7"/>
                <c:pt idx="0">
                  <c:v>871</c:v>
                </c:pt>
                <c:pt idx="1">
                  <c:v>1421</c:v>
                </c:pt>
                <c:pt idx="2">
                  <c:v>1661</c:v>
                </c:pt>
                <c:pt idx="3">
                  <c:v>1442</c:v>
                </c:pt>
                <c:pt idx="4">
                  <c:v>1356</c:v>
                </c:pt>
                <c:pt idx="5">
                  <c:v>1427</c:v>
                </c:pt>
                <c:pt idx="6">
                  <c:v>1321.6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94-40D1-8F6B-DF24C3D5D0A4}"/>
            </c:ext>
          </c:extLst>
        </c:ser>
        <c:ser>
          <c:idx val="7"/>
          <c:order val="6"/>
          <c:tx>
            <c:strRef>
              <c:f>'Hortalisses-De fruit'!$A$15</c:f>
              <c:strCache>
                <c:ptCount val="1"/>
                <c:pt idx="0">
                  <c:v>Tomàtiga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394-40D1-8F6B-DF24C3D5D0A4}"/>
              </c:ext>
            </c:extLst>
          </c:dPt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fruit'!$C$15,'Hortalisses-De fruit'!$E$15,'Hortalisses-De fruit'!$G$15,'Hortalisses-De fruit'!$I$15,'Hortalisses-De fruit'!$K$15,'Hortalisses-De fruit'!$M$15,'Hortalisses-De fruit'!$O$15)</c:f>
              <c:numCache>
                <c:formatCode>#,##0</c:formatCode>
                <c:ptCount val="7"/>
                <c:pt idx="0">
                  <c:v>14509</c:v>
                </c:pt>
                <c:pt idx="1">
                  <c:v>10709</c:v>
                </c:pt>
                <c:pt idx="2">
                  <c:v>8790</c:v>
                </c:pt>
                <c:pt idx="3">
                  <c:v>9468</c:v>
                </c:pt>
                <c:pt idx="4">
                  <c:v>8234</c:v>
                </c:pt>
                <c:pt idx="5">
                  <c:v>9408</c:v>
                </c:pt>
                <c:pt idx="6">
                  <c:v>9013.1999999999989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94-40D1-8F6B-DF24C3D5D0A4}"/>
            </c:ext>
          </c:extLst>
        </c:ser>
        <c:ser>
          <c:idx val="8"/>
          <c:order val="7"/>
          <c:tx>
            <c:strRef>
              <c:f>'Hortalisses-De fruit'!$A$16</c:f>
              <c:strCache>
                <c:ptCount val="1"/>
                <c:pt idx="0">
                  <c:v>Pebre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fruit'!$C$16,'Hortalisses-De fruit'!$E$16,'Hortalisses-De fruit'!$G$16,'Hortalisses-De fruit'!$I$16,'Hortalisses-De fruit'!$K$16,'Hortalisses-De fruit'!$M$16,'Hortalisses-De fruit'!$O$16)</c:f>
              <c:numCache>
                <c:formatCode>#,##0</c:formatCode>
                <c:ptCount val="7"/>
                <c:pt idx="0">
                  <c:v>2469</c:v>
                </c:pt>
                <c:pt idx="1">
                  <c:v>2504</c:v>
                </c:pt>
                <c:pt idx="2">
                  <c:v>3187</c:v>
                </c:pt>
                <c:pt idx="3">
                  <c:v>2706</c:v>
                </c:pt>
                <c:pt idx="4">
                  <c:v>1652</c:v>
                </c:pt>
                <c:pt idx="5">
                  <c:v>1360</c:v>
                </c:pt>
                <c:pt idx="6">
                  <c:v>1684.8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94-40D1-8F6B-DF24C3D5D0A4}"/>
            </c:ext>
          </c:extLst>
        </c:ser>
        <c:ser>
          <c:idx val="9"/>
          <c:order val="8"/>
          <c:tx>
            <c:strRef>
              <c:f>'Hortalisses-De fruit'!$A$17</c:f>
              <c:strCache>
                <c:ptCount val="1"/>
                <c:pt idx="0">
                  <c:v>Fraula i fraulot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numRef>
              <c:f>('Hortalisses-De fruit'!$B$2,'Hortalisses-De fruit'!$D$2,'Hortalisses-De fruit'!$F$2,'Hortalisses-De fruit'!$H$2,'Hortalisses-De fruit'!$J$2,'Hortalisses-De fruit'!$L$2,'Hortalisses-De fruit'!$N$2)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fruit'!$C$17,'Hortalisses-De fruit'!$E$17,'Hortalisses-De fruit'!$G$17,'Hortalisses-De fruit'!$I$17,'Hortalisses-De fruit'!$K$17,'Hortalisses-De fruit'!$M$17,'Hortalisses-De fruit'!$O$17)</c:f>
              <c:numCache>
                <c:formatCode>#,##0</c:formatCode>
                <c:ptCount val="7"/>
                <c:pt idx="0">
                  <c:v>142</c:v>
                </c:pt>
                <c:pt idx="1">
                  <c:v>108</c:v>
                </c:pt>
                <c:pt idx="2">
                  <c:v>364</c:v>
                </c:pt>
                <c:pt idx="3">
                  <c:v>379</c:v>
                </c:pt>
                <c:pt idx="4">
                  <c:v>371</c:v>
                </c:pt>
                <c:pt idx="5">
                  <c:v>399</c:v>
                </c:pt>
                <c:pt idx="6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94-40D1-8F6B-DF24C3D5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fruit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'Hortalisses-De fruit'!$B$5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('Hortalisses-Fulla'!$C$2,'Hortalisses-Fulla'!$E$2,'Hortalisses-Fulla'!$G$2,'Hortalisses-Fulla'!$I$2,'Hortalisses-Fulla'!$K$2,'Hortalisses-Fulla'!$M$2,'Hortalisses-Fulla'!$O$2)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fruit'!$B$18,'Hortalisses-De fruit'!$D$18,'Hortalisses-De fruit'!$F$18,'Hortalisses-De fruit'!$H$18,'Hortalisses-De fruit'!$J$18,'Hortalisses-De fruit'!$L$18,'Hortalisses-De fruit'!$N$18)</c:f>
              <c:numCache>
                <c:formatCode>#,##0</c:formatCode>
                <c:ptCount val="7"/>
                <c:pt idx="0">
                  <c:v>1345.5</c:v>
                </c:pt>
                <c:pt idx="1">
                  <c:v>1403</c:v>
                </c:pt>
                <c:pt idx="2">
                  <c:v>1379</c:v>
                </c:pt>
                <c:pt idx="3">
                  <c:v>1502</c:v>
                </c:pt>
                <c:pt idx="4">
                  <c:v>1267</c:v>
                </c:pt>
                <c:pt idx="5">
                  <c:v>1286</c:v>
                </c:pt>
                <c:pt idx="6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E-421C-843D-B85C3C8B6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'Hortalisses-De fruit'!$C$5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('Hortalisses-De fruit'!$C$18,'Hortalisses-De fruit'!$E$18,'Hortalisses-De fruit'!$G$18,'Hortalisses-De fruit'!$I$18,'Hortalisses-De fruit'!$K$18,'Hortalisses-De fruit'!$M$18,'Hortalisses-De fruit'!$O$18)</c:f>
              <c:numCache>
                <c:formatCode>#,##0</c:formatCode>
                <c:ptCount val="7"/>
                <c:pt idx="0">
                  <c:v>41996</c:v>
                </c:pt>
                <c:pt idx="1">
                  <c:v>39260</c:v>
                </c:pt>
                <c:pt idx="2">
                  <c:v>35642</c:v>
                </c:pt>
                <c:pt idx="3">
                  <c:v>38656</c:v>
                </c:pt>
                <c:pt idx="4">
                  <c:v>26621</c:v>
                </c:pt>
                <c:pt idx="5">
                  <c:v>27377</c:v>
                </c:pt>
                <c:pt idx="6">
                  <c:v>28262.899999999998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5E-421C-843D-B85C3C8B6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10911"/>
        <c:axId val="789840479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4047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(tones)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5410911"/>
        <c:crosses val="max"/>
        <c:crossBetween val="between"/>
      </c:valAx>
      <c:catAx>
        <c:axId val="795410911"/>
        <c:scaling>
          <c:orientation val="minMax"/>
        </c:scaling>
        <c:delete val="1"/>
        <c:axPos val="b"/>
        <c:majorTickMark val="out"/>
        <c:minorTickMark val="none"/>
        <c:tickLblPos val="nextTo"/>
        <c:crossAx val="789840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flor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'Hortalisses-Flor'!$A$9</c:f>
              <c:strCache>
                <c:ptCount val="1"/>
                <c:pt idx="0">
                  <c:v>Carxofa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('Hortalisses-Flor'!$B$9,'Hortalisses-Flor'!$D$9,'Hortalisses-Flor'!$F$9,'Hortalisses-Flor'!$H$9,'Hortalisses-Flor'!$J$9,'Hortalisses-Flor'!$L$9,'Hortalisses-Flor'!$N$9)</c:f>
              <c:numCache>
                <c:formatCode>#,##0</c:formatCode>
                <c:ptCount val="7"/>
                <c:pt idx="0">
                  <c:v>89</c:v>
                </c:pt>
                <c:pt idx="1">
                  <c:v>61</c:v>
                </c:pt>
                <c:pt idx="2">
                  <c:v>65</c:v>
                </c:pt>
                <c:pt idx="3">
                  <c:v>59</c:v>
                </c:pt>
                <c:pt idx="4">
                  <c:v>59</c:v>
                </c:pt>
                <c:pt idx="5">
                  <c:v>74</c:v>
                </c:pt>
                <c:pt idx="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2-4E61-B7E2-2F8D13603E02}"/>
            </c:ext>
          </c:extLst>
        </c:ser>
        <c:ser>
          <c:idx val="1"/>
          <c:order val="1"/>
          <c:tx>
            <c:strRef>
              <c:f>'Hortalisses-Flor'!$A$10</c:f>
              <c:strCache>
                <c:ptCount val="1"/>
                <c:pt idx="0">
                  <c:v>Bròquil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('Hortalisses-Flor'!$B$10,'Hortalisses-Flor'!$D$10,'Hortalisses-Flor'!$F$10,'Hortalisses-Flor'!$H$10,'Hortalisses-Flor'!$J$10,'Hortalisses-Flor'!$L$10,'Hortalisses-Flor'!$N$10)</c:f>
              <c:numCache>
                <c:formatCode>#,##0</c:formatCode>
                <c:ptCount val="7"/>
                <c:pt idx="0">
                  <c:v>38</c:v>
                </c:pt>
                <c:pt idx="1">
                  <c:v>29</c:v>
                </c:pt>
                <c:pt idx="2">
                  <c:v>27</c:v>
                </c:pt>
                <c:pt idx="3">
                  <c:v>25</c:v>
                </c:pt>
                <c:pt idx="4">
                  <c:v>14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2-4E61-B7E2-2F8D13603E02}"/>
            </c:ext>
          </c:extLst>
        </c:ser>
        <c:ser>
          <c:idx val="2"/>
          <c:order val="2"/>
          <c:tx>
            <c:strRef>
              <c:f>'Hortalisses-Flor'!$A$11</c:f>
              <c:strCache>
                <c:ptCount val="1"/>
                <c:pt idx="0">
                  <c:v>Colflori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('Hortalisses-Flor'!$B$11,'Hortalisses-Flor'!$D$11,'Hortalisses-Flor'!$F$11,'Hortalisses-Flor'!$H$11,'Hortalisses-Flor'!$J$11,'Hortalisses-Flor'!$L$11,'Hortalisses-Flor'!$N$11)</c:f>
              <c:numCache>
                <c:formatCode>#,##0</c:formatCode>
                <c:ptCount val="7"/>
                <c:pt idx="0">
                  <c:v>60</c:v>
                </c:pt>
                <c:pt idx="1">
                  <c:v>45</c:v>
                </c:pt>
                <c:pt idx="2">
                  <c:v>47</c:v>
                </c:pt>
                <c:pt idx="3">
                  <c:v>37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2-4E61-B7E2-2F8D1360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CEREALS: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Cereals!$A$8</c:f>
              <c:strCache>
                <c:ptCount val="1"/>
                <c:pt idx="0">
                  <c:v>Blat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(Cereals!$C$8,Cereals!$E$8,Cereals!$G$8,Cereals!$I$8,Cereals!$K$8,Cereals!$M$8,Cereals!$O$8)</c:f>
              <c:numCache>
                <c:formatCode>#,##0</c:formatCode>
                <c:ptCount val="7"/>
                <c:pt idx="0">
                  <c:v>8273</c:v>
                </c:pt>
                <c:pt idx="1">
                  <c:v>8017</c:v>
                </c:pt>
                <c:pt idx="2">
                  <c:v>11373</c:v>
                </c:pt>
                <c:pt idx="3">
                  <c:v>8804</c:v>
                </c:pt>
                <c:pt idx="4">
                  <c:v>10491</c:v>
                </c:pt>
                <c:pt idx="5">
                  <c:v>11297</c:v>
                </c:pt>
                <c:pt idx="6">
                  <c:v>8663.2000000000007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4-4431-9487-8C29B051FAC1}"/>
            </c:ext>
          </c:extLst>
        </c:ser>
        <c:ser>
          <c:idx val="1"/>
          <c:order val="1"/>
          <c:tx>
            <c:strRef>
              <c:f>Cereals!$A$9</c:f>
              <c:strCache>
                <c:ptCount val="1"/>
                <c:pt idx="0">
                  <c:v>Ordi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(Cereals!$C$9,Cereals!$E$9,Cereals!$G$9,Cereals!$I$9,Cereals!$K$9,Cereals!$M$9,Cereals!$O$9)</c:f>
              <c:numCache>
                <c:formatCode>#,##0</c:formatCode>
                <c:ptCount val="7"/>
                <c:pt idx="0">
                  <c:v>35880</c:v>
                </c:pt>
                <c:pt idx="1">
                  <c:v>28607</c:v>
                </c:pt>
                <c:pt idx="2">
                  <c:v>33582</c:v>
                </c:pt>
                <c:pt idx="3">
                  <c:v>27944</c:v>
                </c:pt>
                <c:pt idx="4">
                  <c:v>28227</c:v>
                </c:pt>
                <c:pt idx="5">
                  <c:v>27842</c:v>
                </c:pt>
                <c:pt idx="6">
                  <c:v>30749.4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4-4431-9487-8C29B051FAC1}"/>
            </c:ext>
          </c:extLst>
        </c:ser>
        <c:ser>
          <c:idx val="2"/>
          <c:order val="2"/>
          <c:tx>
            <c:strRef>
              <c:f>Cereals!$A$10</c:f>
              <c:strCache>
                <c:ptCount val="1"/>
                <c:pt idx="0">
                  <c:v>Civada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(Cereals!$C$10,Cereals!$E$10,Cereals!$G$10,Cereals!$I$10,Cereals!$K$10,Cereals!$M$10,Cereals!$O$10)</c:f>
              <c:numCache>
                <c:formatCode>#,##0</c:formatCode>
                <c:ptCount val="7"/>
                <c:pt idx="0">
                  <c:v>14106</c:v>
                </c:pt>
                <c:pt idx="1">
                  <c:v>8075</c:v>
                </c:pt>
                <c:pt idx="2">
                  <c:v>10194</c:v>
                </c:pt>
                <c:pt idx="3">
                  <c:v>7782</c:v>
                </c:pt>
                <c:pt idx="4">
                  <c:v>8532</c:v>
                </c:pt>
                <c:pt idx="5">
                  <c:v>6140</c:v>
                </c:pt>
                <c:pt idx="6">
                  <c:v>6043.95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4-4431-9487-8C29B051FAC1}"/>
            </c:ext>
          </c:extLst>
        </c:ser>
        <c:ser>
          <c:idx val="3"/>
          <c:order val="3"/>
          <c:tx>
            <c:strRef>
              <c:f>Cereals!$A$11</c:f>
              <c:strCache>
                <c:ptCount val="1"/>
                <c:pt idx="0">
                  <c:v>Triticale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(Cereals!$C$11,Cereals!$E$11,Cereals!$G$11,Cereals!$I$11,Cereals!$K$11,Cereals!$M$11,Cereals!$O$11)</c:f>
              <c:numCache>
                <c:formatCode>#,##0</c:formatCode>
                <c:ptCount val="7"/>
                <c:pt idx="0">
                  <c:v>2051</c:v>
                </c:pt>
                <c:pt idx="1">
                  <c:v>1328</c:v>
                </c:pt>
                <c:pt idx="2">
                  <c:v>1553</c:v>
                </c:pt>
                <c:pt idx="3">
                  <c:v>916</c:v>
                </c:pt>
                <c:pt idx="4">
                  <c:v>900</c:v>
                </c:pt>
                <c:pt idx="5">
                  <c:v>1145</c:v>
                </c:pt>
                <c:pt idx="6">
                  <c:v>1116.25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64-4431-9487-8C29B051FAC1}"/>
            </c:ext>
          </c:extLst>
        </c:ser>
        <c:ser>
          <c:idx val="4"/>
          <c:order val="4"/>
          <c:tx>
            <c:strRef>
              <c:f>Cereals!$A$12</c:f>
              <c:strCache>
                <c:ptCount val="1"/>
                <c:pt idx="0">
                  <c:v>Arròs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(Cereals!$C$12,Cereals!$E$12,Cereals!$G$12,Cereals!$I$12,Cereals!$K$12,Cereals!$M$12,Cereals!$O$12)</c:f>
              <c:numCache>
                <c:formatCode>#,##0</c:formatCode>
                <c:ptCount val="7"/>
                <c:pt idx="0">
                  <c:v>56</c:v>
                </c:pt>
                <c:pt idx="1">
                  <c:v>73</c:v>
                </c:pt>
                <c:pt idx="2">
                  <c:v>70</c:v>
                </c:pt>
                <c:pt idx="3">
                  <c:v>102</c:v>
                </c:pt>
                <c:pt idx="4">
                  <c:v>93</c:v>
                </c:pt>
                <c:pt idx="5">
                  <c:v>65</c:v>
                </c:pt>
                <c:pt idx="6">
                  <c:v>37.44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64-4431-9487-8C29B051FAC1}"/>
            </c:ext>
          </c:extLst>
        </c:ser>
        <c:ser>
          <c:idx val="5"/>
          <c:order val="5"/>
          <c:tx>
            <c:strRef>
              <c:f>Cereals!$A$13</c:f>
              <c:strCache>
                <c:ptCount val="1"/>
                <c:pt idx="0">
                  <c:v>Blat de moro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(Cereals!$C$13,Cereals!$E$13,Cereals!$G$13,Cereals!$I$13,Cereals!$K$13,Cereals!$M$13,Cereals!$O$13)</c:f>
              <c:numCache>
                <c:formatCode>#,##0</c:formatCode>
                <c:ptCount val="7"/>
                <c:pt idx="0">
                  <c:v>1569</c:v>
                </c:pt>
                <c:pt idx="1">
                  <c:v>732</c:v>
                </c:pt>
                <c:pt idx="2">
                  <c:v>759</c:v>
                </c:pt>
                <c:pt idx="3">
                  <c:v>657</c:v>
                </c:pt>
                <c:pt idx="4">
                  <c:v>686</c:v>
                </c:pt>
                <c:pt idx="5">
                  <c:v>624</c:v>
                </c:pt>
                <c:pt idx="6">
                  <c:v>590.70000000000005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64-4431-9487-8C29B051FAC1}"/>
            </c:ext>
          </c:extLst>
        </c:ser>
        <c:ser>
          <c:idx val="6"/>
          <c:order val="6"/>
          <c:tx>
            <c:strRef>
              <c:f>Cereals!$A$14</c:f>
              <c:strCache>
                <c:ptCount val="1"/>
                <c:pt idx="0">
                  <c:v>Altres (sègol, mill i sorgo)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(Cereals!$C$14,Cereals!$E$14,Cereals!$G$14,Cereals!$I$14,Cereals!$K$14,Cereals!$M$14,Cereals!$O$14)</c:f>
              <c:numCache>
                <c:formatCode>_-* #,##0\ _P_t_s_-;\-* #,##0\ _P_t_s_-;_-* "-"??\ _P_t_s_-;_-@_-</c:formatCode>
                <c:ptCount val="7"/>
                <c:pt idx="3" formatCode="General">
                  <c:v>4.5</c:v>
                </c:pt>
                <c:pt idx="4" formatCode="#,##0">
                  <c:v>8</c:v>
                </c:pt>
                <c:pt idx="5" formatCode="#,##0">
                  <c:v>34</c:v>
                </c:pt>
                <c:pt idx="6" formatCode="#,##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64-4431-9487-8C29B051F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flor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'Hortalisses-Flor'!$A$9</c:f>
              <c:strCache>
                <c:ptCount val="1"/>
                <c:pt idx="0">
                  <c:v>Carxofa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('Hortalisses-Flor'!$C$9,'Hortalisses-Flor'!$E$9,'Hortalisses-Flor'!$G$9,'Hortalisses-Flor'!$I$9,'Hortalisses-Flor'!$K$9,'Hortalisses-Flor'!$M$9,'Hortalisses-Flor'!$O$9)</c:f>
              <c:numCache>
                <c:formatCode>#,##0</c:formatCode>
                <c:ptCount val="7"/>
                <c:pt idx="0">
                  <c:v>1335</c:v>
                </c:pt>
                <c:pt idx="1">
                  <c:v>872</c:v>
                </c:pt>
                <c:pt idx="2">
                  <c:v>948</c:v>
                </c:pt>
                <c:pt idx="3">
                  <c:v>897</c:v>
                </c:pt>
                <c:pt idx="4">
                  <c:v>841</c:v>
                </c:pt>
                <c:pt idx="5">
                  <c:v>932</c:v>
                </c:pt>
                <c:pt idx="6">
                  <c:v>1012.6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2-4BB4-9F09-FB6F6D56D5EE}"/>
            </c:ext>
          </c:extLst>
        </c:ser>
        <c:ser>
          <c:idx val="1"/>
          <c:order val="1"/>
          <c:tx>
            <c:strRef>
              <c:f>'Hortalisses-Flor'!$A$10</c:f>
              <c:strCache>
                <c:ptCount val="1"/>
                <c:pt idx="0">
                  <c:v>Bròquil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('Hortalisses-Flor'!$C$10,'Hortalisses-Flor'!$E$10,'Hortalisses-Flor'!$G$10,'Hortalisses-Flor'!$I$10,'Hortalisses-Flor'!$K$10,'Hortalisses-Flor'!$M$10,'Hortalisses-Flor'!$O$10)</c:f>
              <c:numCache>
                <c:formatCode>#,##0</c:formatCode>
                <c:ptCount val="7"/>
                <c:pt idx="0">
                  <c:v>665</c:v>
                </c:pt>
                <c:pt idx="1">
                  <c:v>502</c:v>
                </c:pt>
                <c:pt idx="2">
                  <c:v>517</c:v>
                </c:pt>
                <c:pt idx="3">
                  <c:v>478</c:v>
                </c:pt>
                <c:pt idx="4">
                  <c:v>287</c:v>
                </c:pt>
                <c:pt idx="5">
                  <c:v>144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32-4BB4-9F09-FB6F6D56D5EE}"/>
            </c:ext>
          </c:extLst>
        </c:ser>
        <c:ser>
          <c:idx val="2"/>
          <c:order val="2"/>
          <c:tx>
            <c:strRef>
              <c:f>'Hortalisses-Flor'!$A$11</c:f>
              <c:strCache>
                <c:ptCount val="1"/>
                <c:pt idx="0">
                  <c:v>Colflori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('Hortalisses-Flor'!$C$11,'Hortalisses-Flor'!$E$11,'Hortalisses-Flor'!$G$11,'Hortalisses-Flor'!$I$11,'Hortalisses-Flor'!$K$11,'Hortalisses-Flor'!$M$11,'Hortalisses-Flor'!$O$11)</c:f>
              <c:numCache>
                <c:formatCode>#,##0</c:formatCode>
                <c:ptCount val="7"/>
                <c:pt idx="0">
                  <c:v>1038</c:v>
                </c:pt>
                <c:pt idx="1">
                  <c:v>694</c:v>
                </c:pt>
                <c:pt idx="2">
                  <c:v>897</c:v>
                </c:pt>
                <c:pt idx="3">
                  <c:v>709</c:v>
                </c:pt>
                <c:pt idx="4">
                  <c:v>527</c:v>
                </c:pt>
                <c:pt idx="5">
                  <c:v>520</c:v>
                </c:pt>
                <c:pt idx="6">
                  <c:v>451.5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2-4BB4-9F09-FB6F6D56D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flor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'Hortalisses-De fruit'!$B$5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('Hortalisses-Flor'!$B$2,'Hortalisses-Flor'!$D$2,'Hortalisses-Flor'!$F$2,'Hortalisses-Flor'!$H$2,'Hortalisses-Flor'!$J$2,'Hortalisses-Flor'!$L$2,'Hortalisses-Flor'!$N$2)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('Hortalisses-De fruit'!$B$18,'Hortalisses-De fruit'!$D$18,'Hortalisses-De fruit'!$F$18,'Hortalisses-De fruit'!$H$18,'Hortalisses-De fruit'!$J$18,'Hortalisses-De fruit'!$L$18,'Hortalisses-De fruit'!$N$18)</c:f>
              <c:numCache>
                <c:formatCode>#,##0</c:formatCode>
                <c:ptCount val="7"/>
                <c:pt idx="0">
                  <c:v>1345.5</c:v>
                </c:pt>
                <c:pt idx="1">
                  <c:v>1403</c:v>
                </c:pt>
                <c:pt idx="2">
                  <c:v>1379</c:v>
                </c:pt>
                <c:pt idx="3">
                  <c:v>1502</c:v>
                </c:pt>
                <c:pt idx="4">
                  <c:v>1267</c:v>
                </c:pt>
                <c:pt idx="5">
                  <c:v>1286</c:v>
                </c:pt>
                <c:pt idx="6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4-4E81-BF54-925A30BB5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'Hortalisses-De fruit'!$C$5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('Hortalisses-De fruit'!$C$18,'Hortalisses-De fruit'!$E$18,'Hortalisses-De fruit'!$G$18,'Hortalisses-De fruit'!$I$18,'Hortalisses-De fruit'!$K$18,'Hortalisses-De fruit'!$M$18,'Hortalisses-De fruit'!$O$18)</c:f>
              <c:numCache>
                <c:formatCode>#,##0</c:formatCode>
                <c:ptCount val="7"/>
                <c:pt idx="0">
                  <c:v>41996</c:v>
                </c:pt>
                <c:pt idx="1">
                  <c:v>39260</c:v>
                </c:pt>
                <c:pt idx="2">
                  <c:v>35642</c:v>
                </c:pt>
                <c:pt idx="3">
                  <c:v>38656</c:v>
                </c:pt>
                <c:pt idx="4">
                  <c:v>26621</c:v>
                </c:pt>
                <c:pt idx="5">
                  <c:v>27377</c:v>
                </c:pt>
                <c:pt idx="6">
                  <c:v>28262.899999999998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4-4E81-BF54-925A30BB5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10911"/>
        <c:axId val="789840479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4047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(tones)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5410911"/>
        <c:crosses val="max"/>
        <c:crossBetween val="between"/>
      </c:valAx>
      <c:catAx>
        <c:axId val="795410911"/>
        <c:scaling>
          <c:orientation val="minMax"/>
        </c:scaling>
        <c:delete val="1"/>
        <c:axPos val="b"/>
        <c:majorTickMark val="out"/>
        <c:minorTickMark val="none"/>
        <c:tickLblPos val="nextTo"/>
        <c:crossAx val="789840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bulb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'Hortalisses-Bulbs'!$A$9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('Hortalisses-Bulbs'!$B$9,'Hortalisses-Bulbs'!$D$9,'Hortalisses-Bulbs'!$F$9,'Hortalisses-Bulbs'!$H$9,'Hortalisses-Bulbs'!$J$9,'Hortalisses-Bulbs'!$L$9,'Hortalisses-Bulbs'!$N$9)</c:f>
              <c:numCache>
                <c:formatCode>#,##0</c:formatCode>
                <c:ptCount val="7"/>
                <c:pt idx="0">
                  <c:v>26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24</c:v>
                </c:pt>
                <c:pt idx="5">
                  <c:v>18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146-AD77-1D8679EAAF65}"/>
            </c:ext>
          </c:extLst>
        </c:ser>
        <c:ser>
          <c:idx val="6"/>
          <c:order val="1"/>
          <c:tx>
            <c:strRef>
              <c:f>'Hortalisses-Bulbs'!$A$10</c:f>
              <c:strCache>
                <c:ptCount val="1"/>
                <c:pt idx="0">
                  <c:v>Ceba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('Hortalisses-Bulbs'!$B$10,'Hortalisses-Bulbs'!$D$10,'Hortalisses-Bulbs'!$F$10,'Hortalisses-Bulbs'!$H$10,'Hortalisses-Bulbs'!$J$10,'Hortalisses-Bulbs'!$L$10,'Hortalisses-Bulbs'!$N$10)</c:f>
              <c:numCache>
                <c:formatCode>#,##0</c:formatCode>
                <c:ptCount val="7"/>
                <c:pt idx="0">
                  <c:v>109.2</c:v>
                </c:pt>
                <c:pt idx="1">
                  <c:v>115</c:v>
                </c:pt>
                <c:pt idx="2">
                  <c:v>125</c:v>
                </c:pt>
                <c:pt idx="3">
                  <c:v>140</c:v>
                </c:pt>
                <c:pt idx="4">
                  <c:v>105</c:v>
                </c:pt>
                <c:pt idx="5">
                  <c:v>133</c:v>
                </c:pt>
                <c:pt idx="6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F7-4146-AD77-1D8679EAAF65}"/>
            </c:ext>
          </c:extLst>
        </c:ser>
        <c:ser>
          <c:idx val="2"/>
          <c:order val="2"/>
          <c:tx>
            <c:strRef>
              <c:f>'Hortalisses-Bulbs'!$A$11</c:f>
              <c:strCache>
                <c:ptCount val="1"/>
                <c:pt idx="0">
                  <c:v>Grells de ceba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('Hortalisses-Bulbs'!$B$11,'Hortalisses-Bulbs'!$D$11,'Hortalisses-Bulbs'!$F$11,'Hortalisses-Bulbs'!$H$11,'Hortalisses-Bulbs'!$J$11,'Hortalisses-Bulbs'!$L$11,'Hortalisses-Bulbs'!$N$11)</c:f>
              <c:numCache>
                <c:formatCode>#,##0</c:formatCode>
                <c:ptCount val="7"/>
                <c:pt idx="0">
                  <c:v>25</c:v>
                </c:pt>
                <c:pt idx="1">
                  <c:v>22</c:v>
                </c:pt>
                <c:pt idx="2">
                  <c:v>24</c:v>
                </c:pt>
                <c:pt idx="3">
                  <c:v>23</c:v>
                </c:pt>
                <c:pt idx="4">
                  <c:v>12</c:v>
                </c:pt>
                <c:pt idx="5">
                  <c:v>15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146-AD77-1D8679EAAF65}"/>
            </c:ext>
          </c:extLst>
        </c:ser>
        <c:ser>
          <c:idx val="3"/>
          <c:order val="3"/>
          <c:tx>
            <c:strRef>
              <c:f>'Hortalisses-Bulbs'!$A$12</c:f>
              <c:strCache>
                <c:ptCount val="1"/>
                <c:pt idx="0">
                  <c:v>Porros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('Hortalisses-Bulbs'!$B$12,'Hortalisses-Bulbs'!$D$12,'Hortalisses-Bulbs'!$F$12,'Hortalisses-Bulbs'!$H$12,'Hortalisses-Bulbs'!$J$12,'Hortalisses-Bulbs'!$L$12,'Hortalisses-Bulbs'!$N$12)</c:f>
              <c:numCache>
                <c:formatCode>#,##0</c:formatCode>
                <c:ptCount val="7"/>
                <c:pt idx="0">
                  <c:v>30</c:v>
                </c:pt>
                <c:pt idx="1">
                  <c:v>14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146-AD77-1D8679EAAF65}"/>
            </c:ext>
          </c:extLst>
        </c:ser>
        <c:ser>
          <c:idx val="4"/>
          <c:order val="4"/>
          <c:tx>
            <c:strRef>
              <c:f>'Hortalisses-Bulbs'!$A$14</c:f>
              <c:strCache>
                <c:ptCount val="1"/>
                <c:pt idx="0">
                  <c:v>Pastanaga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('Hortalisses-Bulbs'!$B$14,'Hortalisses-Bulbs'!$D$14,'Hortalisses-Bulbs'!$F$14,'Hortalisses-Bulbs'!$H$14,'Hortalisses-Bulbs'!$J$14,'Hortalisses-Bulbs'!$L$14,'Hortalisses-Bulbs'!$N$14)</c:f>
              <c:numCache>
                <c:formatCode>#,##0</c:formatCode>
                <c:ptCount val="7"/>
                <c:pt idx="0">
                  <c:v>70</c:v>
                </c:pt>
                <c:pt idx="1">
                  <c:v>56</c:v>
                </c:pt>
                <c:pt idx="2">
                  <c:v>43</c:v>
                </c:pt>
                <c:pt idx="3">
                  <c:v>38</c:v>
                </c:pt>
                <c:pt idx="4">
                  <c:v>15</c:v>
                </c:pt>
                <c:pt idx="5">
                  <c:v>14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146-AD77-1D8679EAAF65}"/>
            </c:ext>
          </c:extLst>
        </c:ser>
        <c:ser>
          <c:idx val="5"/>
          <c:order val="5"/>
          <c:tx>
            <c:strRef>
              <c:f>'Hortalisses-Bulbs'!$A$15</c:f>
              <c:strCache>
                <c:ptCount val="1"/>
                <c:pt idx="0">
                  <c:v>Rave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('Hortalisses-Bulbs'!$B$15,'Hortalisses-Bulbs'!$D$15,'Hortalisses-Bulbs'!$F$15,'Hortalisses-Bulbs'!$H$15,'Hortalisses-Bulbs'!$J$15,'Hortalisses-Bulbs'!$L$15,'Hortalisses-Bulbs'!$N$15)</c:f>
              <c:numCache>
                <c:formatCode>#,##0</c:formatCode>
                <c:ptCount val="7"/>
                <c:pt idx="0">
                  <c:v>4</c:v>
                </c:pt>
                <c:pt idx="1">
                  <c:v>23</c:v>
                </c:pt>
                <c:pt idx="2">
                  <c:v>18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146-AD77-1D8679EAAF65}"/>
            </c:ext>
          </c:extLst>
        </c:ser>
        <c:ser>
          <c:idx val="7"/>
          <c:order val="6"/>
          <c:tx>
            <c:strRef>
              <c:f>'Hortalisses-Bulbs'!$A$16</c:f>
              <c:strCache>
                <c:ptCount val="1"/>
                <c:pt idx="0">
                  <c:v>Ravanets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('Hortalisses-Bulbs'!$B$16,'Hortalisses-Bulbs'!$D$16,'Hortalisses-Bulbs'!$F$16,'Hortalisses-Bulbs'!$H$16,'Hortalisses-Bulbs'!$J$16,'Hortalisses-Bulbs'!$L$16,'Hortalisses-Bulbs'!$N$16)</c:f>
              <c:numCache>
                <c:formatCode>#,##0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146-AD77-1D8679EAAF65}"/>
            </c:ext>
          </c:extLst>
        </c:ser>
        <c:ser>
          <c:idx val="1"/>
          <c:order val="7"/>
          <c:tx>
            <c:strRef>
              <c:f>'Hortalisses-Bulbs'!$A$17</c:f>
              <c:strCache>
                <c:ptCount val="1"/>
                <c:pt idx="0">
                  <c:v>Nab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('Hortalisses-Bulbs'!$B$17,'Hortalisses-Bulbs'!$D$17,'Hortalisses-Bulbs'!$F$17,'Hortalisses-Bulbs'!$H$17,'Hortalisses-Bulbs'!$J$17,'Hortalisses-Bulbs'!$L$17,'Hortalisses-Bulbs'!$N$17)</c:f>
              <c:numCache>
                <c:formatCode>#,##0</c:formatCode>
                <c:ptCount val="7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F7-4146-AD77-1D8679EAA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bulb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'Hortalisses-Bulbs'!$A$9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('Hortalisses-Bulbs'!$C$9,'Hortalisses-Bulbs'!$E$9,'Hortalisses-Bulbs'!$G$9,'Hortalisses-Bulbs'!$I$9,'Hortalisses-Bulbs'!$K$9,'Hortalisses-Bulbs'!$M$9,'Hortalisses-Bulbs'!$O$9)</c:f>
              <c:numCache>
                <c:formatCode>#,##0</c:formatCode>
                <c:ptCount val="7"/>
                <c:pt idx="0">
                  <c:v>230</c:v>
                </c:pt>
                <c:pt idx="1">
                  <c:v>232</c:v>
                </c:pt>
                <c:pt idx="2">
                  <c:v>264</c:v>
                </c:pt>
                <c:pt idx="3">
                  <c:v>272</c:v>
                </c:pt>
                <c:pt idx="4">
                  <c:v>218</c:v>
                </c:pt>
                <c:pt idx="5">
                  <c:v>162</c:v>
                </c:pt>
                <c:pt idx="6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B-49EF-80A6-651A97D2952B}"/>
            </c:ext>
          </c:extLst>
        </c:ser>
        <c:ser>
          <c:idx val="6"/>
          <c:order val="1"/>
          <c:tx>
            <c:strRef>
              <c:f>'Hortalisses-Bulbs'!$A$10</c:f>
              <c:strCache>
                <c:ptCount val="1"/>
                <c:pt idx="0">
                  <c:v>Ceba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('Hortalisses-Bulbs'!$C$10,'Hortalisses-Bulbs'!$E$10,'Hortalisses-Bulbs'!$G$10,'Hortalisses-Bulbs'!$I$10,'Hortalisses-Bulbs'!$K$10,'Hortalisses-Bulbs'!$M$10,'Hortalisses-Bulbs'!$O$10)</c:f>
              <c:numCache>
                <c:formatCode>#,##0</c:formatCode>
                <c:ptCount val="7"/>
                <c:pt idx="0">
                  <c:v>3578</c:v>
                </c:pt>
                <c:pt idx="1">
                  <c:v>3445</c:v>
                </c:pt>
                <c:pt idx="2">
                  <c:v>4307</c:v>
                </c:pt>
                <c:pt idx="3">
                  <c:v>4844</c:v>
                </c:pt>
                <c:pt idx="4">
                  <c:v>3633</c:v>
                </c:pt>
                <c:pt idx="5">
                  <c:v>3822</c:v>
                </c:pt>
                <c:pt idx="6">
                  <c:v>3451.8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0B-49EF-80A6-651A97D2952B}"/>
            </c:ext>
          </c:extLst>
        </c:ser>
        <c:ser>
          <c:idx val="2"/>
          <c:order val="2"/>
          <c:tx>
            <c:strRef>
              <c:f>'Hortalisses-Bulbs'!$A$11</c:f>
              <c:strCache>
                <c:ptCount val="1"/>
                <c:pt idx="0">
                  <c:v>Grells de ceba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('Hortalisses-Bulbs'!$C$11,'Hortalisses-Bulbs'!$E$11,'Hortalisses-Bulbs'!$G$11,'Hortalisses-Bulbs'!$I$11,'Hortalisses-Bulbs'!$K$11,'Hortalisses-Bulbs'!$M$11,'Hortalisses-Bulbs'!$O$11)</c:f>
              <c:numCache>
                <c:formatCode>#,##0</c:formatCode>
                <c:ptCount val="7"/>
                <c:pt idx="0">
                  <c:v>644</c:v>
                </c:pt>
                <c:pt idx="1">
                  <c:v>440</c:v>
                </c:pt>
                <c:pt idx="2">
                  <c:v>477</c:v>
                </c:pt>
                <c:pt idx="3">
                  <c:v>478</c:v>
                </c:pt>
                <c:pt idx="4">
                  <c:v>174</c:v>
                </c:pt>
                <c:pt idx="5">
                  <c:v>227</c:v>
                </c:pt>
                <c:pt idx="6">
                  <c:v>186.2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B-49EF-80A6-651A97D2952B}"/>
            </c:ext>
          </c:extLst>
        </c:ser>
        <c:ser>
          <c:idx val="3"/>
          <c:order val="3"/>
          <c:tx>
            <c:strRef>
              <c:f>'Hortalisses-Bulbs'!$A$12</c:f>
              <c:strCache>
                <c:ptCount val="1"/>
                <c:pt idx="0">
                  <c:v>Porros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('Hortalisses-Bulbs'!$C$12,'Hortalisses-Bulbs'!$E$12,'Hortalisses-Bulbs'!$G$12,'Hortalisses-Bulbs'!$I$12,'Hortalisses-Bulbs'!$K$12,'Hortalisses-Bulbs'!$M$12,'Hortalisses-Bulbs'!$O$12)</c:f>
              <c:numCache>
                <c:formatCode>#,##0</c:formatCode>
                <c:ptCount val="7"/>
                <c:pt idx="0">
                  <c:v>598</c:v>
                </c:pt>
                <c:pt idx="1">
                  <c:v>293</c:v>
                </c:pt>
                <c:pt idx="2">
                  <c:v>199</c:v>
                </c:pt>
                <c:pt idx="3">
                  <c:v>179</c:v>
                </c:pt>
                <c:pt idx="4">
                  <c:v>72</c:v>
                </c:pt>
                <c:pt idx="5">
                  <c:v>60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B-49EF-80A6-651A97D2952B}"/>
            </c:ext>
          </c:extLst>
        </c:ser>
        <c:ser>
          <c:idx val="4"/>
          <c:order val="4"/>
          <c:tx>
            <c:strRef>
              <c:f>'Hortalisses-Bulbs'!$A$14</c:f>
              <c:strCache>
                <c:ptCount val="1"/>
                <c:pt idx="0">
                  <c:v>Pastanaga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('Hortalisses-Bulbs'!$C$14,'Hortalisses-Bulbs'!$E$14,'Hortalisses-Bulbs'!$G$14,'Hortalisses-Bulbs'!$I$14,'Hortalisses-Bulbs'!$K$14,'Hortalisses-Bulbs'!$M$14,'Hortalisses-Bulbs'!$O$14)</c:f>
              <c:numCache>
                <c:formatCode>#,##0</c:formatCode>
                <c:ptCount val="7"/>
                <c:pt idx="0">
                  <c:v>1217</c:v>
                </c:pt>
                <c:pt idx="1">
                  <c:v>974</c:v>
                </c:pt>
                <c:pt idx="2">
                  <c:v>737</c:v>
                </c:pt>
                <c:pt idx="3">
                  <c:v>650</c:v>
                </c:pt>
                <c:pt idx="4">
                  <c:v>282</c:v>
                </c:pt>
                <c:pt idx="5">
                  <c:v>242</c:v>
                </c:pt>
                <c:pt idx="6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0B-49EF-80A6-651A97D2952B}"/>
            </c:ext>
          </c:extLst>
        </c:ser>
        <c:ser>
          <c:idx val="5"/>
          <c:order val="5"/>
          <c:tx>
            <c:strRef>
              <c:f>'Hortalisses-Bulbs'!$A$15</c:f>
              <c:strCache>
                <c:ptCount val="1"/>
                <c:pt idx="0">
                  <c:v>Rave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('Hortalisses-Bulbs'!$C$15,'Hortalisses-Bulbs'!$E$15,'Hortalisses-Bulbs'!$G$15,'Hortalisses-Bulbs'!$I$15,'Hortalisses-Bulbs'!$K$15,'Hortalisses-Bulbs'!$M$15,'Hortalisses-Bulbs'!$O$15)</c:f>
              <c:numCache>
                <c:formatCode>#,##0</c:formatCode>
                <c:ptCount val="7"/>
                <c:pt idx="0">
                  <c:v>39</c:v>
                </c:pt>
                <c:pt idx="1">
                  <c:v>223</c:v>
                </c:pt>
                <c:pt idx="2">
                  <c:v>159</c:v>
                </c:pt>
                <c:pt idx="3">
                  <c:v>110</c:v>
                </c:pt>
                <c:pt idx="4">
                  <c:v>44</c:v>
                </c:pt>
                <c:pt idx="5">
                  <c:v>22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0B-49EF-80A6-651A97D2952B}"/>
            </c:ext>
          </c:extLst>
        </c:ser>
        <c:ser>
          <c:idx val="7"/>
          <c:order val="6"/>
          <c:tx>
            <c:strRef>
              <c:f>'Hortalisses-Bulbs'!$A$16</c:f>
              <c:strCache>
                <c:ptCount val="1"/>
                <c:pt idx="0">
                  <c:v>Ravanets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0B-49EF-80A6-651A97D2952B}"/>
              </c:ext>
            </c:extLst>
          </c:dPt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('Hortalisses-Bulbs'!$C$16,'Hortalisses-Bulbs'!$E$16,'Hortalisses-Bulbs'!$G$16,'Hortalisses-Bulbs'!$I$16,'Hortalisses-Bulbs'!$K$16,'Hortalisses-Bulbs'!$M$16,'Hortalisses-Bulbs'!$O$16)</c:f>
              <c:numCache>
                <c:formatCode>#,##0</c:formatCode>
                <c:ptCount val="7"/>
                <c:pt idx="0">
                  <c:v>21</c:v>
                </c:pt>
                <c:pt idx="1">
                  <c:v>18</c:v>
                </c:pt>
                <c:pt idx="2">
                  <c:v>27</c:v>
                </c:pt>
                <c:pt idx="3">
                  <c:v>24</c:v>
                </c:pt>
                <c:pt idx="4">
                  <c:v>10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B-49EF-80A6-651A97D2952B}"/>
            </c:ext>
          </c:extLst>
        </c:ser>
        <c:ser>
          <c:idx val="1"/>
          <c:order val="7"/>
          <c:tx>
            <c:strRef>
              <c:f>'Hortalisses-Bulbs'!$A$17</c:f>
              <c:strCache>
                <c:ptCount val="1"/>
                <c:pt idx="0">
                  <c:v>Nab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('Hortalisses-Bulbs'!$C$17,'Hortalisses-Bulbs'!$E$17,'Hortalisses-Bulbs'!$G$17,'Hortalisses-Bulbs'!$I$17,'Hortalisses-Bulbs'!$K$17,'Hortalisses-Bulbs'!$M$17,'Hortalisses-Bulbs'!$O$17)</c:f>
              <c:numCache>
                <c:formatCode>#,##0</c:formatCode>
                <c:ptCount val="7"/>
                <c:pt idx="0">
                  <c:v>165</c:v>
                </c:pt>
                <c:pt idx="1">
                  <c:v>147</c:v>
                </c:pt>
                <c:pt idx="2">
                  <c:v>159</c:v>
                </c:pt>
                <c:pt idx="3">
                  <c:v>147</c:v>
                </c:pt>
                <c:pt idx="4">
                  <c:v>58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0B-49EF-80A6-651A97D2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 de bulb: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'Hortalisses-Bulbs'!$B$5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('Hortalisses-Bulbs'!$B$2,'Hortalisses-Bulbs'!$D$2,'Hortalisses-Bulbs'!$F$2,'Hortalisses-Bulbs'!$H$2,'Hortalisses-Bulbs'!$J$2,'Hortalisses-Bulbs'!$L$2,'Hortalisses-Bulbs'!$N$2)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('Hortalisses-Bulbs'!$B$18,'Hortalisses-Bulbs'!$D$18,'Hortalisses-Bulbs'!$F$18,'Hortalisses-Bulbs'!$H$18,'Hortalisses-Bulbs'!$J$18,'Hortalisses-Bulbs'!$L$18,'Hortalisses-Bulbs'!$N$18)</c:f>
              <c:numCache>
                <c:formatCode>#,##0</c:formatCode>
                <c:ptCount val="7"/>
                <c:pt idx="0">
                  <c:v>275.2</c:v>
                </c:pt>
                <c:pt idx="1">
                  <c:v>262</c:v>
                </c:pt>
                <c:pt idx="2">
                  <c:v>255</c:v>
                </c:pt>
                <c:pt idx="3">
                  <c:v>254</c:v>
                </c:pt>
                <c:pt idx="4">
                  <c:v>177</c:v>
                </c:pt>
                <c:pt idx="5">
                  <c:v>196</c:v>
                </c:pt>
                <c:pt idx="6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0-4948-BF68-4A9E35245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'Hortalisses-Bulbs'!$C$5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('Hortalisses-Bulbs'!$C$18,'Hortalisses-Bulbs'!$E$18,'Hortalisses-Bulbs'!$G$18,'Hortalisses-Bulbs'!$I$18,'Hortalisses-Bulbs'!$K$18,'Hortalisses-Bulbs'!$M$18,'Hortalisses-Bulbs'!$O$18)</c:f>
              <c:numCache>
                <c:formatCode>#,##0</c:formatCode>
                <c:ptCount val="7"/>
                <c:pt idx="0">
                  <c:v>6492</c:v>
                </c:pt>
                <c:pt idx="1">
                  <c:v>5772</c:v>
                </c:pt>
                <c:pt idx="2">
                  <c:v>6329</c:v>
                </c:pt>
                <c:pt idx="3">
                  <c:v>6704</c:v>
                </c:pt>
                <c:pt idx="4">
                  <c:v>4491</c:v>
                </c:pt>
                <c:pt idx="5">
                  <c:v>4583</c:v>
                </c:pt>
                <c:pt idx="6">
                  <c:v>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0-4948-BF68-4A9E35245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10911"/>
        <c:axId val="789840479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4047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(tones)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5410911"/>
        <c:crosses val="max"/>
        <c:crossBetween val="between"/>
      </c:valAx>
      <c:catAx>
        <c:axId val="795410911"/>
        <c:scaling>
          <c:orientation val="minMax"/>
        </c:scaling>
        <c:delete val="1"/>
        <c:axPos val="b"/>
        <c:majorTickMark val="out"/>
        <c:minorTickMark val="none"/>
        <c:tickLblPos val="nextTo"/>
        <c:crossAx val="789840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lleguminoses i varies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'Hortalisses-lleguminoses'!$A$9</c:f>
              <c:strCache>
                <c:ptCount val="1"/>
                <c:pt idx="0">
                  <c:v>Mongeta tendra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('Hortalisses-lleguminoses'!$B$9,'Hortalisses-lleguminoses'!$D$9,'Hortalisses-lleguminoses'!$F$9,'Hortalisses-lleguminoses'!$H$9,'Hortalisses-lleguminoses'!$J$9,'Hortalisses-lleguminoses'!$L$9,'Hortalisses-lleguminoses'!$N$9)</c:f>
              <c:numCache>
                <c:formatCode>#,##0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7-4767-BD4C-DAFE78B2EDD5}"/>
            </c:ext>
          </c:extLst>
        </c:ser>
        <c:ser>
          <c:idx val="1"/>
          <c:order val="1"/>
          <c:tx>
            <c:strRef>
              <c:f>'Hortalisses-lleguminoses'!$A$10</c:f>
              <c:strCache>
                <c:ptCount val="1"/>
                <c:pt idx="0">
                  <c:v>Pèsols verds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('Hortalisses-lleguminoses'!$B$10,'Hortalisses-lleguminoses'!$D$10,'Hortalisses-lleguminoses'!$F$10,'Hortalisses-lleguminoses'!$H$10,'Hortalisses-lleguminoses'!$J$10,'Hortalisses-lleguminoses'!$L$10,'Hortalisses-lleguminoses'!$N$10)</c:f>
              <c:numCache>
                <c:formatCode>#,##0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07-4767-BD4C-DAFE78B2EDD5}"/>
            </c:ext>
          </c:extLst>
        </c:ser>
        <c:ser>
          <c:idx val="2"/>
          <c:order val="2"/>
          <c:tx>
            <c:strRef>
              <c:f>'Hortalisses-lleguminoses'!$A$11</c:f>
              <c:strCache>
                <c:ptCount val="1"/>
                <c:pt idx="0">
                  <c:v>Fava tendra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('Hortalisses-lleguminoses'!$B$11,'Hortalisses-lleguminoses'!$D$11,'Hortalisses-lleguminoses'!$F$11,'Hortalisses-lleguminoses'!$H$11,'Hortalisses-lleguminoses'!$J$11,'Hortalisses-lleguminoses'!$L$11,'Hortalisses-lleguminoses'!$N$11)</c:f>
              <c:numCache>
                <c:formatCode>#,##0</c:formatCode>
                <c:ptCount val="7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7-4767-BD4C-DAFE78B2EDD5}"/>
            </c:ext>
          </c:extLst>
        </c:ser>
        <c:ser>
          <c:idx val="3"/>
          <c:order val="3"/>
          <c:tx>
            <c:strRef>
              <c:f>'Hortalisses-lleguminoses'!$A$12</c:f>
              <c:strCache>
                <c:ptCount val="1"/>
                <c:pt idx="0">
                  <c:v>Xampinyó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('Hortalisses-lleguminoses'!$B$12,'Hortalisses-lleguminoses'!$D$12,'Hortalisses-lleguminoses'!$F$12,'Hortalisses-lleguminoses'!$H$12,'Hortalisses-lleguminoses'!$J$12,'Hortalisses-lleguminoses'!$L$12,'Hortalisses-lleguminoses'!$N$12)</c:f>
              <c:numCache>
                <c:formatCode>#,##0</c:formatCode>
                <c:ptCount val="7"/>
                <c:pt idx="0">
                  <c:v>12.94</c:v>
                </c:pt>
                <c:pt idx="1">
                  <c:v>12.56</c:v>
                </c:pt>
                <c:pt idx="2">
                  <c:v>12.67</c:v>
                </c:pt>
                <c:pt idx="3">
                  <c:v>10.33</c:v>
                </c:pt>
                <c:pt idx="4">
                  <c:v>6.05</c:v>
                </c:pt>
                <c:pt idx="5">
                  <c:v>3.51</c:v>
                </c:pt>
                <c:pt idx="6">
                  <c:v>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7-4767-BD4C-DAFE78B2EDD5}"/>
            </c:ext>
          </c:extLst>
        </c:ser>
        <c:ser>
          <c:idx val="4"/>
          <c:order val="4"/>
          <c:tx>
            <c:strRef>
              <c:f>'Hortalisses-lleguminoses'!$A$13</c:f>
              <c:strCache>
                <c:ptCount val="1"/>
                <c:pt idx="0">
                  <c:v>Altres bolets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('Hortalisses-lleguminoses'!$B$13,'Hortalisses-lleguminoses'!$D$13,'Hortalisses-lleguminoses'!$F$13,'Hortalisses-lleguminoses'!$H$13,'Hortalisses-lleguminoses'!$J$13,'Hortalisses-lleguminoses'!$L$13,'Hortalisses-lleguminoses'!$N$13)</c:f>
              <c:numCache>
                <c:formatCode>#,##0.0</c:formatCode>
                <c:ptCount val="7"/>
                <c:pt idx="0">
                  <c:v>0.18</c:v>
                </c:pt>
                <c:pt idx="1">
                  <c:v>0.34</c:v>
                </c:pt>
                <c:pt idx="2">
                  <c:v>0.52</c:v>
                </c:pt>
                <c:pt idx="3">
                  <c:v>0.86</c:v>
                </c:pt>
                <c:pt idx="4">
                  <c:v>0.78</c:v>
                </c:pt>
                <c:pt idx="5">
                  <c:v>0.78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7-4767-BD4C-DAFE78B2EDD5}"/>
            </c:ext>
          </c:extLst>
        </c:ser>
        <c:ser>
          <c:idx val="5"/>
          <c:order val="5"/>
          <c:tx>
            <c:strRef>
              <c:f>'Hortalisses-lleguminoses'!$A$14</c:f>
              <c:strCache>
                <c:ptCount val="1"/>
                <c:pt idx="0">
                  <c:v>Varies (Okra i guindilla)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('Hortalisses-lleguminoses'!$B$14,'Hortalisses-lleguminoses'!$D$14,'Hortalisses-lleguminoses'!$F$14,'Hortalisses-lleguminoses'!$H$14,'Hortalisses-lleguminoses'!$J$14,'Hortalisses-lleguminoses'!$L$14)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FD07-4767-BD4C-DAFE78B2E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lleguminoses i varies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'Hortalisses-lleguminoses'!$A$9</c:f>
              <c:strCache>
                <c:ptCount val="1"/>
                <c:pt idx="0">
                  <c:v>Mongeta tendra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('Hortalisses-lleguminoses'!$C$9,'Hortalisses-lleguminoses'!$E$9,'Hortalisses-lleguminoses'!$G$9,'Hortalisses-lleguminoses'!$I$9,'Hortalisses-lleguminoses'!$K$9,'Hortalisses-lleguminoses'!$M$9,'Hortalisses-lleguminoses'!$O$9)</c:f>
              <c:numCache>
                <c:formatCode>#,##0</c:formatCode>
                <c:ptCount val="7"/>
                <c:pt idx="0">
                  <c:v>164</c:v>
                </c:pt>
                <c:pt idx="1">
                  <c:v>283</c:v>
                </c:pt>
                <c:pt idx="2">
                  <c:v>161</c:v>
                </c:pt>
                <c:pt idx="3">
                  <c:v>128</c:v>
                </c:pt>
                <c:pt idx="4">
                  <c:v>81</c:v>
                </c:pt>
                <c:pt idx="5">
                  <c:v>74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4ED-8F6D-48422621B2CF}"/>
            </c:ext>
          </c:extLst>
        </c:ser>
        <c:ser>
          <c:idx val="1"/>
          <c:order val="1"/>
          <c:tx>
            <c:strRef>
              <c:f>'Hortalisses-lleguminoses'!$A$10</c:f>
              <c:strCache>
                <c:ptCount val="1"/>
                <c:pt idx="0">
                  <c:v>Pèsols verds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('Hortalisses-lleguminoses'!$C$10,'Hortalisses-lleguminoses'!$E$10,'Hortalisses-lleguminoses'!$G$10,'Hortalisses-lleguminoses'!$I$10,'Hortalisses-lleguminoses'!$K$10,'Hortalisses-lleguminoses'!$M$10,'Hortalisses-lleguminoses'!$O$10)</c:f>
              <c:numCache>
                <c:formatCode>#,##0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4D-44ED-8F6D-48422621B2CF}"/>
            </c:ext>
          </c:extLst>
        </c:ser>
        <c:ser>
          <c:idx val="2"/>
          <c:order val="2"/>
          <c:tx>
            <c:strRef>
              <c:f>'Hortalisses-lleguminoses'!$A$11</c:f>
              <c:strCache>
                <c:ptCount val="1"/>
                <c:pt idx="0">
                  <c:v>Fava tendra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('Hortalisses-lleguminoses'!$C$11,'Hortalisses-lleguminoses'!$E$11,'Hortalisses-lleguminoses'!$G$11,'Hortalisses-lleguminoses'!$I$11,'Hortalisses-lleguminoses'!$K$11,'Hortalisses-lleguminoses'!$M$11,'Hortalisses-lleguminoses'!$O$11)</c:f>
              <c:numCache>
                <c:formatCode>#,##0</c:formatCode>
                <c:ptCount val="7"/>
                <c:pt idx="0">
                  <c:v>31</c:v>
                </c:pt>
                <c:pt idx="1">
                  <c:v>36</c:v>
                </c:pt>
                <c:pt idx="2">
                  <c:v>54</c:v>
                </c:pt>
                <c:pt idx="3">
                  <c:v>57</c:v>
                </c:pt>
                <c:pt idx="4">
                  <c:v>31</c:v>
                </c:pt>
                <c:pt idx="5">
                  <c:v>33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4ED-8F6D-48422621B2CF}"/>
            </c:ext>
          </c:extLst>
        </c:ser>
        <c:ser>
          <c:idx val="3"/>
          <c:order val="3"/>
          <c:tx>
            <c:strRef>
              <c:f>'Hortalisses-lleguminoses'!$A$12</c:f>
              <c:strCache>
                <c:ptCount val="1"/>
                <c:pt idx="0">
                  <c:v>Xampinyó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('Hortalisses-lleguminoses'!$C$12,'Hortalisses-lleguminoses'!$E$12,'Hortalisses-lleguminoses'!$G$12,'Hortalisses-lleguminoses'!$I$12,'Hortalisses-lleguminoses'!$K$12,'Hortalisses-lleguminoses'!$M$12,'Hortalisses-lleguminoses'!$O$12)</c:f>
              <c:numCache>
                <c:formatCode>#,##0</c:formatCode>
                <c:ptCount val="7"/>
                <c:pt idx="0">
                  <c:v>1941</c:v>
                </c:pt>
                <c:pt idx="1">
                  <c:v>1884</c:v>
                </c:pt>
                <c:pt idx="2">
                  <c:v>1900</c:v>
                </c:pt>
                <c:pt idx="3">
                  <c:v>1150</c:v>
                </c:pt>
                <c:pt idx="4">
                  <c:v>908</c:v>
                </c:pt>
                <c:pt idx="5">
                  <c:v>526</c:v>
                </c:pt>
                <c:pt idx="6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D-44ED-8F6D-48422621B2CF}"/>
            </c:ext>
          </c:extLst>
        </c:ser>
        <c:ser>
          <c:idx val="4"/>
          <c:order val="4"/>
          <c:tx>
            <c:strRef>
              <c:f>'Hortalisses-lleguminoses'!$A$13</c:f>
              <c:strCache>
                <c:ptCount val="1"/>
                <c:pt idx="0">
                  <c:v>Altres bolets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('Hortalisses-lleguminoses'!$C$13,'Hortalisses-lleguminoses'!$E$13,'Hortalisses-lleguminoses'!$G$13,'Hortalisses-lleguminoses'!$I$13,'Hortalisses-lleguminoses'!$K$13,'Hortalisses-lleguminoses'!$M$13,'Hortalisses-lleguminoses'!$O$13)</c:f>
              <c:numCache>
                <c:formatCode>#,##0</c:formatCode>
                <c:ptCount val="7"/>
                <c:pt idx="0">
                  <c:v>23</c:v>
                </c:pt>
                <c:pt idx="1">
                  <c:v>45</c:v>
                </c:pt>
                <c:pt idx="2">
                  <c:v>69</c:v>
                </c:pt>
                <c:pt idx="3">
                  <c:v>114</c:v>
                </c:pt>
                <c:pt idx="4">
                  <c:v>104</c:v>
                </c:pt>
                <c:pt idx="5">
                  <c:v>102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D-44ED-8F6D-48422621B2CF}"/>
            </c:ext>
          </c:extLst>
        </c:ser>
        <c:ser>
          <c:idx val="5"/>
          <c:order val="5"/>
          <c:tx>
            <c:strRef>
              <c:f>'Hortalisses-lleguminoses'!$A$14</c:f>
              <c:strCache>
                <c:ptCount val="1"/>
                <c:pt idx="0">
                  <c:v>Varies (Okra i guindilla)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('Hortalisses-lleguminoses'!$C$14,'Hortalisses-lleguminoses'!$E$14,'Hortalisses-lleguminoses'!$G$14,'Hortalisses-lleguminoses'!$I$14,'Hortalisses-lleguminoses'!$K$14,'Hortalisses-lleguminoses'!$M$14)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04D-44ED-8F6D-48422621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 lleguminoses i varies: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'Hortalisses-lleguminoses'!$B$5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('Hortalisses-lleguminoses'!$B$15,'Hortalisses-lleguminoses'!$D$15,'Hortalisses-lleguminoses'!$F$15,'Hortalisses-lleguminoses'!$H$15,'Hortalisses-lleguminoses'!$J$15,'Hortalisses-lleguminoses'!$L$15,'Hortalisses-lleguminoses'!$N$15)</c:f>
              <c:numCache>
                <c:formatCode>#,##0</c:formatCode>
                <c:ptCount val="7"/>
                <c:pt idx="0">
                  <c:v>31.119999999999997</c:v>
                </c:pt>
                <c:pt idx="1">
                  <c:v>36.900000000000006</c:v>
                </c:pt>
                <c:pt idx="2">
                  <c:v>29.19</c:v>
                </c:pt>
                <c:pt idx="3">
                  <c:v>25.189999999999998</c:v>
                </c:pt>
                <c:pt idx="4">
                  <c:v>16.830000000000002</c:v>
                </c:pt>
                <c:pt idx="5">
                  <c:v>14.29</c:v>
                </c:pt>
                <c:pt idx="6">
                  <c:v>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6-475C-89DC-3D5FCCF4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</c:barChart>
      <c:lineChart>
        <c:grouping val="standard"/>
        <c:varyColors val="0"/>
        <c:ser>
          <c:idx val="0"/>
          <c:order val="0"/>
          <c:tx>
            <c:strRef>
              <c:f>'Hortalisses-lleguminoses'!$C$5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('Hortalisses-lleguminoses'!$B$2,'Hortalisses-lleguminoses'!$D$2,'Hortalisses-lleguminoses'!$F$2,'Hortalisses-lleguminoses'!$H$2,'Hortalisses-lleguminoses'!$J$2,'Hortalisses-lleguminoses'!$L$2,'Hortalisses-lleguminoses'!$N$2)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('Hortalisses-lleguminoses'!$C$15,'Hortalisses-lleguminoses'!$E$15,'Hortalisses-lleguminoses'!$G$15,'Hortalisses-lleguminoses'!$I$15,'Hortalisses-lleguminoses'!$K$15,'Hortalisses-lleguminoses'!$M$15,'Hortalisses-lleguminoses'!$O$15)</c:f>
              <c:numCache>
                <c:formatCode>#,##0</c:formatCode>
                <c:ptCount val="7"/>
                <c:pt idx="0">
                  <c:v>2171</c:v>
                </c:pt>
                <c:pt idx="1">
                  <c:v>2258</c:v>
                </c:pt>
                <c:pt idx="2">
                  <c:v>2194</c:v>
                </c:pt>
                <c:pt idx="3">
                  <c:v>1460</c:v>
                </c:pt>
                <c:pt idx="4">
                  <c:v>1133</c:v>
                </c:pt>
                <c:pt idx="5">
                  <c:v>743</c:v>
                </c:pt>
                <c:pt idx="6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6-475C-89DC-3D5FCCF4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360511"/>
        <c:axId val="78979763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7976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5360511"/>
        <c:crosses val="max"/>
        <c:crossBetween val="between"/>
      </c:valAx>
      <c:catAx>
        <c:axId val="7953605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7976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resum i totals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'Hortalisses-Resum i total'!$A$8</c:f>
              <c:strCache>
                <c:ptCount val="1"/>
                <c:pt idx="0">
                  <c:v>De fulla i tronc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total'!$B$8,'Hortalisses-Resum i total'!$D$8,'Hortalisses-Resum i total'!$F$8,'Hortalisses-Resum i total'!$H$8,'Hortalisses-Resum i total'!$J$8,'Hortalisses-Resum i total'!$L$8,'Hortalisses-Resum i total'!$N$8)</c:f>
              <c:numCache>
                <c:formatCode>#,##0</c:formatCode>
                <c:ptCount val="7"/>
                <c:pt idx="0">
                  <c:v>344.7</c:v>
                </c:pt>
                <c:pt idx="1">
                  <c:v>311</c:v>
                </c:pt>
                <c:pt idx="2">
                  <c:v>334</c:v>
                </c:pt>
                <c:pt idx="3">
                  <c:v>316</c:v>
                </c:pt>
                <c:pt idx="4">
                  <c:v>188</c:v>
                </c:pt>
                <c:pt idx="5">
                  <c:v>189</c:v>
                </c:pt>
                <c:pt idx="6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49-46BC-8B5D-1D6DD5CA3815}"/>
            </c:ext>
          </c:extLst>
        </c:ser>
        <c:ser>
          <c:idx val="0"/>
          <c:order val="1"/>
          <c:tx>
            <c:strRef>
              <c:f>'Hortalisses-Resum i total'!$A$9</c:f>
              <c:strCache>
                <c:ptCount val="1"/>
                <c:pt idx="0">
                  <c:v>De fruit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total'!$B$9,'Hortalisses-Resum i total'!$D$9,'Hortalisses-Resum i total'!$F$9,'Hortalisses-Resum i total'!$H$9,'Hortalisses-Resum i total'!$J$9,'Hortalisses-Resum i total'!$L$9,'Hortalisses-Resum i total'!$N$9)</c:f>
              <c:numCache>
                <c:formatCode>#,##0</c:formatCode>
                <c:ptCount val="7"/>
                <c:pt idx="0">
                  <c:v>1347.5</c:v>
                </c:pt>
                <c:pt idx="1">
                  <c:v>1404</c:v>
                </c:pt>
                <c:pt idx="2">
                  <c:v>1379</c:v>
                </c:pt>
                <c:pt idx="3">
                  <c:v>1502</c:v>
                </c:pt>
                <c:pt idx="4">
                  <c:v>1268</c:v>
                </c:pt>
                <c:pt idx="5">
                  <c:v>1286</c:v>
                </c:pt>
                <c:pt idx="6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9-46BC-8B5D-1D6DD5CA3815}"/>
            </c:ext>
          </c:extLst>
        </c:ser>
        <c:ser>
          <c:idx val="6"/>
          <c:order val="2"/>
          <c:tx>
            <c:strRef>
              <c:f>'Hortalisses-Resum i total'!$A$10</c:f>
              <c:strCache>
                <c:ptCount val="1"/>
                <c:pt idx="0">
                  <c:v>De flor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total'!$B$10,'Hortalisses-Resum i total'!$D$10,'Hortalisses-Resum i total'!$F$10,'Hortalisses-Resum i total'!$H$10,'Hortalisses-Resum i total'!$J$10,'Hortalisses-Resum i total'!$L$10,'Hortalisses-Resum i total'!$N$10)</c:f>
              <c:numCache>
                <c:formatCode>#,##0</c:formatCode>
                <c:ptCount val="7"/>
                <c:pt idx="0">
                  <c:v>187</c:v>
                </c:pt>
                <c:pt idx="1">
                  <c:v>135</c:v>
                </c:pt>
                <c:pt idx="2">
                  <c:v>139</c:v>
                </c:pt>
                <c:pt idx="3">
                  <c:v>121</c:v>
                </c:pt>
                <c:pt idx="4">
                  <c:v>100</c:v>
                </c:pt>
                <c:pt idx="5">
                  <c:v>196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49-46BC-8B5D-1D6DD5CA3815}"/>
            </c:ext>
          </c:extLst>
        </c:ser>
        <c:ser>
          <c:idx val="2"/>
          <c:order val="3"/>
          <c:tx>
            <c:strRef>
              <c:f>'Hortalisses-Resum i total'!$A$11</c:f>
              <c:strCache>
                <c:ptCount val="1"/>
                <c:pt idx="0">
                  <c:v>Bulbs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total'!$B$11,'Hortalisses-Resum i total'!$D$11,'Hortalisses-Resum i total'!$F$11,'Hortalisses-Resum i total'!$H$11,'Hortalisses-Resum i total'!$J$11,'Hortalisses-Resum i total'!$L$11,'Hortalisses-Resum i total'!$N$11)</c:f>
              <c:numCache>
                <c:formatCode>#,##0</c:formatCode>
                <c:ptCount val="7"/>
                <c:pt idx="0">
                  <c:v>275.2</c:v>
                </c:pt>
                <c:pt idx="1">
                  <c:v>262</c:v>
                </c:pt>
                <c:pt idx="2">
                  <c:v>255</c:v>
                </c:pt>
                <c:pt idx="3">
                  <c:v>254</c:v>
                </c:pt>
                <c:pt idx="4">
                  <c:v>177</c:v>
                </c:pt>
                <c:pt idx="5">
                  <c:v>196</c:v>
                </c:pt>
                <c:pt idx="6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9-46BC-8B5D-1D6DD5CA3815}"/>
            </c:ext>
          </c:extLst>
        </c:ser>
        <c:ser>
          <c:idx val="3"/>
          <c:order val="4"/>
          <c:tx>
            <c:strRef>
              <c:f>'Hortalisses-Resum i total'!$A$12</c:f>
              <c:strCache>
                <c:ptCount val="1"/>
                <c:pt idx="0">
                  <c:v>Lleguminoses i  varies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total'!$B$12,'Hortalisses-Resum i total'!$D$12,'Hortalisses-Resum i total'!$F$12,'Hortalisses-Resum i total'!$H$12,'Hortalisses-Resum i total'!$J$12,'Hortalisses-Resum i total'!$L$12,'Hortalisses-Resum i total'!$N$12)</c:f>
              <c:numCache>
                <c:formatCode>#,##0</c:formatCode>
                <c:ptCount val="7"/>
                <c:pt idx="0">
                  <c:v>31.119999999999997</c:v>
                </c:pt>
                <c:pt idx="1">
                  <c:v>36.9</c:v>
                </c:pt>
                <c:pt idx="2">
                  <c:v>29.189999999999998</c:v>
                </c:pt>
                <c:pt idx="3">
                  <c:v>25.189999999999998</c:v>
                </c:pt>
                <c:pt idx="4">
                  <c:v>16.830000000000002</c:v>
                </c:pt>
                <c:pt idx="5">
                  <c:v>14.29</c:v>
                </c:pt>
                <c:pt idx="6">
                  <c:v>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9-46BC-8B5D-1D6DD5CA3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resum i totals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'Hortalisses-Resum i total'!$A$8</c:f>
              <c:strCache>
                <c:ptCount val="1"/>
                <c:pt idx="0">
                  <c:v>De fulla i tronc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total'!$C$8,'Hortalisses-Resum i total'!$E$8,'Hortalisses-Resum i total'!$G$8,'Hortalisses-Resum i total'!$I$8,'Hortalisses-Resum i total'!$K$8,'Hortalisses-Resum i total'!$M$8,'Hortalisses-Resum i total'!$O$8)</c:f>
              <c:numCache>
                <c:formatCode>#,##0</c:formatCode>
                <c:ptCount val="7"/>
                <c:pt idx="0">
                  <c:v>8318</c:v>
                </c:pt>
                <c:pt idx="1">
                  <c:v>6886</c:v>
                </c:pt>
                <c:pt idx="2">
                  <c:v>7441</c:v>
                </c:pt>
                <c:pt idx="3">
                  <c:v>7143</c:v>
                </c:pt>
                <c:pt idx="4">
                  <c:v>4158</c:v>
                </c:pt>
                <c:pt idx="5">
                  <c:v>4109</c:v>
                </c:pt>
                <c:pt idx="6">
                  <c:v>3779.2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3C-4FA7-B6E5-546AE4EF1FF3}"/>
            </c:ext>
          </c:extLst>
        </c:ser>
        <c:ser>
          <c:idx val="0"/>
          <c:order val="1"/>
          <c:tx>
            <c:strRef>
              <c:f>'Hortalisses-Resum i total'!$A$9</c:f>
              <c:strCache>
                <c:ptCount val="1"/>
                <c:pt idx="0">
                  <c:v>De fruit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total'!$C$9,'Hortalisses-Resum i total'!$E$9,'Hortalisses-Resum i total'!$G$9,'Hortalisses-Resum i total'!$I$9,'Hortalisses-Resum i total'!$K$9,'Hortalisses-Resum i total'!$M$9,'Hortalisses-Resum i total'!$O$9)</c:f>
              <c:numCache>
                <c:formatCode>#,##0</c:formatCode>
                <c:ptCount val="7"/>
                <c:pt idx="0">
                  <c:v>42010</c:v>
                </c:pt>
                <c:pt idx="1">
                  <c:v>39278</c:v>
                </c:pt>
                <c:pt idx="2">
                  <c:v>35642</c:v>
                </c:pt>
                <c:pt idx="3">
                  <c:v>38656</c:v>
                </c:pt>
                <c:pt idx="4">
                  <c:v>26623</c:v>
                </c:pt>
                <c:pt idx="5">
                  <c:v>27377</c:v>
                </c:pt>
                <c:pt idx="6">
                  <c:v>28262.899999999998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C-4FA7-B6E5-546AE4EF1FF3}"/>
            </c:ext>
          </c:extLst>
        </c:ser>
        <c:ser>
          <c:idx val="6"/>
          <c:order val="2"/>
          <c:tx>
            <c:strRef>
              <c:f>'Hortalisses-Resum i total'!$A$10</c:f>
              <c:strCache>
                <c:ptCount val="1"/>
                <c:pt idx="0">
                  <c:v>De flor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total'!$C$10,'Hortalisses-Resum i total'!$E$10,'Hortalisses-Resum i total'!$G$10,'Hortalisses-Resum i total'!$I$10,'Hortalisses-Resum i total'!$K$10,'Hortalisses-Resum i total'!$M$10,'Hortalisses-Resum i total'!$O$10)</c:f>
              <c:numCache>
                <c:formatCode>#,##0</c:formatCode>
                <c:ptCount val="7"/>
                <c:pt idx="0">
                  <c:v>3038</c:v>
                </c:pt>
                <c:pt idx="1">
                  <c:v>2068</c:v>
                </c:pt>
                <c:pt idx="2">
                  <c:v>2362</c:v>
                </c:pt>
                <c:pt idx="3">
                  <c:v>2084</c:v>
                </c:pt>
                <c:pt idx="4">
                  <c:v>1655</c:v>
                </c:pt>
                <c:pt idx="5">
                  <c:v>4583</c:v>
                </c:pt>
                <c:pt idx="6">
                  <c:v>1536.1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3C-4FA7-B6E5-546AE4EF1FF3}"/>
            </c:ext>
          </c:extLst>
        </c:ser>
        <c:ser>
          <c:idx val="2"/>
          <c:order val="3"/>
          <c:tx>
            <c:strRef>
              <c:f>'Hortalisses-Resum i total'!$A$11</c:f>
              <c:strCache>
                <c:ptCount val="1"/>
                <c:pt idx="0">
                  <c:v>Bulbs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total'!$C$11,'Hortalisses-Resum i total'!$E$11,'Hortalisses-Resum i total'!$G$11,'Hortalisses-Resum i total'!$I$11,'Hortalisses-Resum i total'!$K$11,'Hortalisses-Resum i total'!$M$11,'Hortalisses-Resum i total'!$O$11)</c:f>
              <c:numCache>
                <c:formatCode>#,##0</c:formatCode>
                <c:ptCount val="7"/>
                <c:pt idx="0">
                  <c:v>6492</c:v>
                </c:pt>
                <c:pt idx="1">
                  <c:v>5772</c:v>
                </c:pt>
                <c:pt idx="2">
                  <c:v>6329</c:v>
                </c:pt>
                <c:pt idx="3">
                  <c:v>6704</c:v>
                </c:pt>
                <c:pt idx="4">
                  <c:v>4491</c:v>
                </c:pt>
                <c:pt idx="5">
                  <c:v>4583</c:v>
                </c:pt>
                <c:pt idx="6">
                  <c:v>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C-4FA7-B6E5-546AE4EF1FF3}"/>
            </c:ext>
          </c:extLst>
        </c:ser>
        <c:ser>
          <c:idx val="3"/>
          <c:order val="4"/>
          <c:tx>
            <c:strRef>
              <c:f>'Hortalisses-Resum i total'!$A$12</c:f>
              <c:strCache>
                <c:ptCount val="1"/>
                <c:pt idx="0">
                  <c:v>Lleguminoses i  varies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total'!$C$12,'Hortalisses-Resum i total'!$E$12,'Hortalisses-Resum i total'!$G$12,'Hortalisses-Resum i total'!$I$12,'Hortalisses-Resum i total'!$K$12,'Hortalisses-Resum i total'!$M$12,'Hortalisses-Resum i total'!$O$12)</c:f>
              <c:numCache>
                <c:formatCode>#,##0</c:formatCode>
                <c:ptCount val="7"/>
                <c:pt idx="0">
                  <c:v>2171</c:v>
                </c:pt>
                <c:pt idx="1">
                  <c:v>2258</c:v>
                </c:pt>
                <c:pt idx="2">
                  <c:v>2194</c:v>
                </c:pt>
                <c:pt idx="3">
                  <c:v>1460</c:v>
                </c:pt>
                <c:pt idx="4">
                  <c:v>1133</c:v>
                </c:pt>
                <c:pt idx="5">
                  <c:v>743</c:v>
                </c:pt>
                <c:pt idx="6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C-4FA7-B6E5-546AE4EF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CEREALS: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Cereals!$B$5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E7C-410E-93D6-6D3E4D099367}"/>
              </c:ext>
            </c:extLst>
          </c:dPt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(Cereals!$B$15,Cereals!$D$15,Cereals!$F$15,Cereals!$H$15,Cereals!$J$15,Cereals!$L$15,Cereals!$N$15)</c:f>
              <c:numCache>
                <c:formatCode>#,##0</c:formatCode>
                <c:ptCount val="7"/>
                <c:pt idx="0">
                  <c:v>43610</c:v>
                </c:pt>
                <c:pt idx="1">
                  <c:v>40920</c:v>
                </c:pt>
                <c:pt idx="2">
                  <c:v>42825</c:v>
                </c:pt>
                <c:pt idx="3">
                  <c:v>41526</c:v>
                </c:pt>
                <c:pt idx="4">
                  <c:v>43541</c:v>
                </c:pt>
                <c:pt idx="5">
                  <c:v>41498</c:v>
                </c:pt>
                <c:pt idx="6">
                  <c:v>38227.4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7C-410E-93D6-6D3E4D09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Cereals!$C$5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44450" cap="rnd">
                <a:solidFill>
                  <a:schemeClr val="bg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E-4570-8A85-841D779E871C}"/>
              </c:ext>
            </c:extLst>
          </c:dPt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(Cereals!$C$15,Cereals!$E$15,Cereals!$G$15,Cereals!$I$15,Cereals!$K$15,Cereals!$M$15,Cereals!$O$15)</c:f>
              <c:numCache>
                <c:formatCode>#,##0</c:formatCode>
                <c:ptCount val="7"/>
                <c:pt idx="0">
                  <c:v>61935</c:v>
                </c:pt>
                <c:pt idx="1">
                  <c:v>46832</c:v>
                </c:pt>
                <c:pt idx="2">
                  <c:v>57531</c:v>
                </c:pt>
                <c:pt idx="3">
                  <c:v>46209.5</c:v>
                </c:pt>
                <c:pt idx="4">
                  <c:v>48937</c:v>
                </c:pt>
                <c:pt idx="5">
                  <c:v>47147</c:v>
                </c:pt>
                <c:pt idx="6">
                  <c:v>47243.06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7C-410E-93D6-6D3E4D09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93104"/>
        <c:axId val="738795184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38795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(tones)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38793104"/>
        <c:crosses val="max"/>
        <c:crossBetween val="between"/>
      </c:valAx>
      <c:catAx>
        <c:axId val="73879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5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HORTALISSES resum i totals: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'Hortalisses-Resum i total'!$B$5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('Hortalisses-Resum i total'!$B$2,'Hortalisses-Resum i total'!$D$2,'Hortalisses-Resum i total'!$F$2,'Hortalisses-Resum i total'!$H$2,'Hortalisses-Resum i total'!$J$2,'Hortalisses-Resum i total'!$L$2,'Hortalisses-Resum i total'!$N$2)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('Hortalisses-Resum i total'!$B$13,'Hortalisses-Resum i total'!$D$13,'Hortalisses-Resum i total'!$F$13,'Hortalisses-Resum i total'!$H$13,'Hortalisses-Resum i total'!$J$13,'Hortalisses-Resum i total'!$L$13,'Hortalisses-Resum i total'!$N$13)</c:f>
              <c:numCache>
                <c:formatCode>#,##0</c:formatCode>
                <c:ptCount val="7"/>
                <c:pt idx="0">
                  <c:v>2185.52</c:v>
                </c:pt>
                <c:pt idx="1">
                  <c:v>2148.9</c:v>
                </c:pt>
                <c:pt idx="2">
                  <c:v>2136.19</c:v>
                </c:pt>
                <c:pt idx="3">
                  <c:v>2218.19</c:v>
                </c:pt>
                <c:pt idx="4">
                  <c:v>1749.83</c:v>
                </c:pt>
                <c:pt idx="5">
                  <c:v>1881.29</c:v>
                </c:pt>
                <c:pt idx="6">
                  <c:v>1819.43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1-4E06-BF70-5E36317AD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'Hortalisses-Resum i total'!$C$5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('Hortalisses-Resum i total'!$C$2,'Hortalisses-Resum i total'!$E$2,'Hortalisses-Resum i total'!$G$2,'Hortalisses-Resum i total'!$I$2,'Hortalisses-Resum i total'!$K$2,'Hortalisses-Resum i total'!$M$2)</c:f>
              <c:numCache>
                <c:formatCode>General</c:formatCode>
                <c:ptCount val="6"/>
              </c:numCache>
            </c:numRef>
          </c:cat>
          <c:val>
            <c:numRef>
              <c:f>('Hortalisses-Resum i total'!$C$13,'Hortalisses-Resum i total'!$E$13,'Hortalisses-Resum i total'!$G$13,'Hortalisses-Resum i total'!$I$13,'Hortalisses-Resum i total'!$K$13,'Hortalisses-Resum i total'!$M$13,'Hortalisses-Resum i total'!$O$13)</c:f>
              <c:numCache>
                <c:formatCode>#,##0</c:formatCode>
                <c:ptCount val="7"/>
                <c:pt idx="0">
                  <c:v>62029</c:v>
                </c:pt>
                <c:pt idx="1">
                  <c:v>56262</c:v>
                </c:pt>
                <c:pt idx="2">
                  <c:v>53968</c:v>
                </c:pt>
                <c:pt idx="3">
                  <c:v>56047</c:v>
                </c:pt>
                <c:pt idx="4">
                  <c:v>38060</c:v>
                </c:pt>
                <c:pt idx="5">
                  <c:v>41395</c:v>
                </c:pt>
                <c:pt idx="6">
                  <c:v>38473.199999999997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1-4E06-BF70-5E36317AD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FLORS: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Flors!$A$8</c:f>
              <c:strCache>
                <c:ptCount val="1"/>
                <c:pt idx="0">
                  <c:v>Clavells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(Flors!$B$8,Flors!$D$8,Flors!$F$8,Flors!$H$8,Flors!$J$8,Flors!$L$8,Flors!$N$8)</c:f>
              <c:numCache>
                <c:formatCode>#,##0.0</c:formatCode>
                <c:ptCount val="7"/>
                <c:pt idx="0">
                  <c:v>0.08</c:v>
                </c:pt>
                <c:pt idx="1">
                  <c:v>0.06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  <c:pt idx="5" formatCode="#,##0.00">
                  <c:v>0.04</c:v>
                </c:pt>
                <c:pt idx="6" formatCode="#,##0.0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5-4F33-9E4E-E0D3A160096C}"/>
            </c:ext>
          </c:extLst>
        </c:ser>
        <c:ser>
          <c:idx val="1"/>
          <c:order val="1"/>
          <c:tx>
            <c:strRef>
              <c:f>Flors!$A$9</c:f>
              <c:strCache>
                <c:ptCount val="1"/>
                <c:pt idx="0">
                  <c:v>Roses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(Flors!$B$9,Flors!$D$9,Flors!$F$9,Flors!$H$9,Flors!$J$9,Flors!$L$9,Flors!$N$9)</c:f>
              <c:numCache>
                <c:formatCode>#,##0.0</c:formatCode>
                <c:ptCount val="7"/>
                <c:pt idx="0">
                  <c:v>6.24</c:v>
                </c:pt>
                <c:pt idx="1">
                  <c:v>4.99</c:v>
                </c:pt>
                <c:pt idx="2">
                  <c:v>4.49</c:v>
                </c:pt>
                <c:pt idx="3">
                  <c:v>4.04</c:v>
                </c:pt>
                <c:pt idx="4">
                  <c:v>3.64</c:v>
                </c:pt>
                <c:pt idx="5">
                  <c:v>3.28</c:v>
                </c:pt>
                <c:pt idx="6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5-4F33-9E4E-E0D3A160096C}"/>
            </c:ext>
          </c:extLst>
        </c:ser>
        <c:ser>
          <c:idx val="2"/>
          <c:order val="2"/>
          <c:tx>
            <c:strRef>
              <c:f>Flors!$A$10</c:f>
              <c:strCache>
                <c:ptCount val="1"/>
                <c:pt idx="0">
                  <c:v>Altres flors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(Flors!$B$10,Flors!$D$10,Flors!$F$10,Flors!$H$10,Flors!$J$10,Flors!$L$10,Flors!$N$10)</c:f>
              <c:numCache>
                <c:formatCode>#,##0.0</c:formatCode>
                <c:ptCount val="7"/>
                <c:pt idx="0">
                  <c:v>11.4</c:v>
                </c:pt>
                <c:pt idx="1">
                  <c:v>9.1199999999999992</c:v>
                </c:pt>
                <c:pt idx="2">
                  <c:v>8.2100000000000009</c:v>
                </c:pt>
                <c:pt idx="3">
                  <c:v>7.39</c:v>
                </c:pt>
                <c:pt idx="4">
                  <c:v>6.65</c:v>
                </c:pt>
                <c:pt idx="5">
                  <c:v>5.99</c:v>
                </c:pt>
                <c:pt idx="6">
                  <c:v>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5-4F33-9E4E-E0D3A1600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FLORS: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Flors!$A$8</c:f>
              <c:strCache>
                <c:ptCount val="1"/>
                <c:pt idx="0">
                  <c:v>Clavells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(Flors!$C$8,Flors!$E$8,Flors!$G$8,Flors!$I$8,Flors!$K$8,Flors!$M$8,Flors!$O$8)</c:f>
              <c:numCache>
                <c:formatCode>#,##0</c:formatCode>
                <c:ptCount val="7"/>
                <c:pt idx="0">
                  <c:v>7.2</c:v>
                </c:pt>
                <c:pt idx="1">
                  <c:v>4.8</c:v>
                </c:pt>
                <c:pt idx="2">
                  <c:v>4</c:v>
                </c:pt>
                <c:pt idx="3">
                  <c:v>4</c:v>
                </c:pt>
                <c:pt idx="4">
                  <c:v>3.2</c:v>
                </c:pt>
                <c:pt idx="5">
                  <c:v>3.2</c:v>
                </c:pt>
                <c:pt idx="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A-4EAC-A248-02897FD9B9E3}"/>
            </c:ext>
          </c:extLst>
        </c:ser>
        <c:ser>
          <c:idx val="1"/>
          <c:order val="1"/>
          <c:tx>
            <c:strRef>
              <c:f>Flors!$A$9</c:f>
              <c:strCache>
                <c:ptCount val="1"/>
                <c:pt idx="0">
                  <c:v>Roses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(Flors!$C$9,Flors!$E$9,Flors!$G$9,Flors!$I$9,Flors!$K$9,Flors!$M$9,Flors!$O$9)</c:f>
              <c:numCache>
                <c:formatCode>#,##0</c:formatCode>
                <c:ptCount val="7"/>
                <c:pt idx="0">
                  <c:v>1014</c:v>
                </c:pt>
                <c:pt idx="1">
                  <c:v>748.5</c:v>
                </c:pt>
                <c:pt idx="2">
                  <c:v>674</c:v>
                </c:pt>
                <c:pt idx="3">
                  <c:v>606</c:v>
                </c:pt>
                <c:pt idx="4">
                  <c:v>546</c:v>
                </c:pt>
                <c:pt idx="5">
                  <c:v>492</c:v>
                </c:pt>
                <c:pt idx="6">
                  <c:v>442.5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A-4EAC-A248-02897FD9B9E3}"/>
            </c:ext>
          </c:extLst>
        </c:ser>
        <c:ser>
          <c:idx val="2"/>
          <c:order val="2"/>
          <c:tx>
            <c:strRef>
              <c:f>Flors!$A$10</c:f>
              <c:strCache>
                <c:ptCount val="1"/>
                <c:pt idx="0">
                  <c:v>Altres flors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(Flors!$C$10,Flors!$E$10,Flors!$G$10,Flors!$I$10,Flors!$K$10,Flors!$M$10,Flors!$O$10)</c:f>
              <c:numCache>
                <c:formatCode>#,##0</c:formatCode>
                <c:ptCount val="7"/>
                <c:pt idx="0">
                  <c:v>1439.8200000000002</c:v>
                </c:pt>
                <c:pt idx="1">
                  <c:v>1067.04</c:v>
                </c:pt>
                <c:pt idx="2">
                  <c:v>960</c:v>
                </c:pt>
                <c:pt idx="3">
                  <c:v>864</c:v>
                </c:pt>
                <c:pt idx="4">
                  <c:v>778</c:v>
                </c:pt>
                <c:pt idx="5">
                  <c:v>700.83</c:v>
                </c:pt>
                <c:pt idx="6">
                  <c:v>630.62999999999988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A-4EAC-A248-02897FD9B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(milers de dotzenes)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PLANTES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ORNAMENTALS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v>Plantes ornamentals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(Flors!$B$4,Flors!$D$4,Flors!$F$4,Flors!$H$4,Flors!$J$4,Flors!$L$4,Flors!$N$4)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(Flors!$C$14,Flors!$E$14,Flors!$G$14,Flors!$I$14,Flors!$K$14,Flors!$M$14,Flors!$O$14)</c:f>
              <c:numCache>
                <c:formatCode>#,##0</c:formatCode>
                <c:ptCount val="7"/>
                <c:pt idx="0">
                  <c:v>243263</c:v>
                </c:pt>
                <c:pt idx="1">
                  <c:v>241313</c:v>
                </c:pt>
                <c:pt idx="2">
                  <c:v>422232</c:v>
                </c:pt>
                <c:pt idx="3">
                  <c:v>292917</c:v>
                </c:pt>
                <c:pt idx="4">
                  <c:v>332754</c:v>
                </c:pt>
                <c:pt idx="5">
                  <c:v>1199201</c:v>
                </c:pt>
                <c:pt idx="6">
                  <c:v>959361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B-4CCB-94A6-B594EBBEE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(unitats)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 taronges: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'Cítrics-Taronges'!$A$9</c:f>
              <c:strCache>
                <c:ptCount val="1"/>
                <c:pt idx="0">
                  <c:v>Navelina (navel)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('Cítrics-Taronges'!$B$9,'Cítrics-Taronges'!$D$9,'Cítrics-Taronges'!$F$9,'Cítrics-Taronges'!$H$9,'Cítrics-Taronges'!$J$9,'Cítrics-Taronges'!$L$9,'Cítrics-Taronges'!$N$9)</c:f>
              <c:numCache>
                <c:formatCode>#,##0</c:formatCode>
                <c:ptCount val="7"/>
                <c:pt idx="0">
                  <c:v>296</c:v>
                </c:pt>
                <c:pt idx="1">
                  <c:v>296</c:v>
                </c:pt>
                <c:pt idx="2">
                  <c:v>296</c:v>
                </c:pt>
                <c:pt idx="3">
                  <c:v>296</c:v>
                </c:pt>
                <c:pt idx="4">
                  <c:v>266</c:v>
                </c:pt>
                <c:pt idx="5">
                  <c:v>266</c:v>
                </c:pt>
                <c:pt idx="6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6-4950-A4CA-C4670B8090EC}"/>
            </c:ext>
          </c:extLst>
        </c:ser>
        <c:ser>
          <c:idx val="1"/>
          <c:order val="1"/>
          <c:tx>
            <c:strRef>
              <c:f>'Cítrics-Taronges'!$A$10</c:f>
              <c:strCache>
                <c:ptCount val="1"/>
                <c:pt idx="0">
                  <c:v>Navel (navel)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('Cítrics-Taronges'!$B$10,'Cítrics-Taronges'!$D$10,'Cítrics-Taronges'!$F$10,'Cítrics-Taronges'!$H$10,'Cítrics-Taronges'!$J$10,'Cítrics-Taronges'!$L$10,'Cítrics-Taronges'!$N$10)</c:f>
              <c:numCache>
                <c:formatCode>#,##0</c:formatCode>
                <c:ptCount val="7"/>
                <c:pt idx="0">
                  <c:v>510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459</c:v>
                </c:pt>
                <c:pt idx="5">
                  <c:v>459</c:v>
                </c:pt>
                <c:pt idx="6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6-4950-A4CA-C4670B8090EC}"/>
            </c:ext>
          </c:extLst>
        </c:ser>
        <c:ser>
          <c:idx val="2"/>
          <c:order val="2"/>
          <c:tx>
            <c:strRef>
              <c:f>'Cítrics-Taronges'!$A$11</c:f>
              <c:strCache>
                <c:ptCount val="1"/>
                <c:pt idx="0">
                  <c:v>Navelate (navel)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('Cítrics-Taronges'!$B$11,'Cítrics-Taronges'!$D$11,'Cítrics-Taronges'!$F$11,'Cítrics-Taronges'!$H$11,'Cítrics-Taronges'!$J$11,'Cítrics-Taronges'!$L$11,'Cítrics-Taronges'!$N$11)</c:f>
              <c:numCache>
                <c:formatCode>#,##0</c:formatCode>
                <c:ptCount val="7"/>
                <c:pt idx="0">
                  <c:v>302</c:v>
                </c:pt>
                <c:pt idx="1">
                  <c:v>302</c:v>
                </c:pt>
                <c:pt idx="2">
                  <c:v>302</c:v>
                </c:pt>
                <c:pt idx="3">
                  <c:v>302</c:v>
                </c:pt>
                <c:pt idx="4">
                  <c:v>272</c:v>
                </c:pt>
                <c:pt idx="5">
                  <c:v>272</c:v>
                </c:pt>
                <c:pt idx="6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6-4950-A4CA-C4670B8090EC}"/>
            </c:ext>
          </c:extLst>
        </c:ser>
        <c:ser>
          <c:idx val="3"/>
          <c:order val="3"/>
          <c:tx>
            <c:strRef>
              <c:f>'Cítrics-Taronges'!$A$12</c:f>
              <c:strCache>
                <c:ptCount val="1"/>
                <c:pt idx="0">
                  <c:v>Salustiana (blanca sel·lecta)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('Cítrics-Taronges'!$B$12,'Cítrics-Taronges'!$D$12,'Cítrics-Taronges'!$F$12,'Cítrics-Taronges'!$H$12,'Cítrics-Taronges'!$J$12,'Cítrics-Taronges'!$L$12,'Cítrics-Taronges'!$N$12)</c:f>
              <c:numCache>
                <c:formatCode>#,##0</c:formatCode>
                <c:ptCount val="7"/>
                <c:pt idx="0">
                  <c:v>45</c:v>
                </c:pt>
                <c:pt idx="1">
                  <c:v>45</c:v>
                </c:pt>
                <c:pt idx="2">
                  <c:v>40</c:v>
                </c:pt>
                <c:pt idx="3">
                  <c:v>40</c:v>
                </c:pt>
                <c:pt idx="4">
                  <c:v>30</c:v>
                </c:pt>
                <c:pt idx="5">
                  <c:v>30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6-4950-A4CA-C4670B8090EC}"/>
            </c:ext>
          </c:extLst>
        </c:ser>
        <c:ser>
          <c:idx val="4"/>
          <c:order val="4"/>
          <c:tx>
            <c:strRef>
              <c:f>'Cítrics-Taronges'!$A$13</c:f>
              <c:strCache>
                <c:ptCount val="1"/>
                <c:pt idx="0">
                  <c:v>Blanques comunes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('Cítrics-Taronges'!$B$13,'Cítrics-Taronges'!$D$13,'Cítrics-Taronges'!$F$13,'Cítrics-Taronges'!$H$13,'Cítrics-Taronges'!$J$13,'Cítrics-Taronges'!$L$13,'Cítrics-Taronges'!$N$13)</c:f>
              <c:numCache>
                <c:formatCode>#,##0</c:formatCode>
                <c:ptCount val="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27</c:v>
                </c:pt>
                <c:pt idx="5">
                  <c:v>27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6-4950-A4CA-C4670B8090EC}"/>
            </c:ext>
          </c:extLst>
        </c:ser>
        <c:ser>
          <c:idx val="5"/>
          <c:order val="5"/>
          <c:tx>
            <c:strRef>
              <c:f>'Cítrics-Taronges'!$A$14</c:f>
              <c:strCache>
                <c:ptCount val="1"/>
                <c:pt idx="0">
                  <c:v>Verna (tardana)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('Cítrics-Taronges'!$B$14,'Cítrics-Taronges'!$D$14,'Cítrics-Taronges'!$F$14,'Cítrics-Taronges'!$H$14,'Cítrics-Taronges'!$J$14,'Cítrics-Taronges'!$L$14,'Cítrics-Taronges'!$N$14)</c:f>
              <c:numCache>
                <c:formatCode>#,##0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36-4950-A4CA-C4670B8090EC}"/>
            </c:ext>
          </c:extLst>
        </c:ser>
        <c:ser>
          <c:idx val="6"/>
          <c:order val="6"/>
          <c:tx>
            <c:strRef>
              <c:f>'Cítrics-Taronges'!$A$15</c:f>
              <c:strCache>
                <c:ptCount val="1"/>
                <c:pt idx="0">
                  <c:v>Valencia late (tardana)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('Cítrics-Taronges'!$B$15,'Cítrics-Taronges'!$D$15,'Cítrics-Taronges'!$F$15,'Cítrics-Taronges'!$H$15,'Cítrics-Taronges'!$J$15,'Cítrics-Taronges'!$L$15,'Cítrics-Taronges'!$N$15)</c:f>
              <c:numCache>
                <c:formatCode>General</c:formatCode>
                <c:ptCount val="7"/>
                <c:pt idx="0">
                  <c:v>204</c:v>
                </c:pt>
                <c:pt idx="1">
                  <c:v>204</c:v>
                </c:pt>
                <c:pt idx="2">
                  <c:v>200</c:v>
                </c:pt>
                <c:pt idx="3">
                  <c:v>200</c:v>
                </c:pt>
                <c:pt idx="4" formatCode="#,##0">
                  <c:v>180</c:v>
                </c:pt>
                <c:pt idx="5" formatCode="#,##0">
                  <c:v>180</c:v>
                </c:pt>
                <c:pt idx="6" formatCode="#,##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36-4950-A4CA-C4670B80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 taronges: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'Cítrics-Taronges'!$A$9</c:f>
              <c:strCache>
                <c:ptCount val="1"/>
                <c:pt idx="0">
                  <c:v>Navelina (navel)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('Cítrics-Taronges'!$C$9,'Cítrics-Taronges'!$E$9,'Cítrics-Taronges'!$G$9,'Cítrics-Taronges'!$I$9,'Cítrics-Taronges'!$K$9,'Cítrics-Taronges'!$M$9,'Cítrics-Taronges'!$O$9)</c:f>
              <c:numCache>
                <c:formatCode>#,##0</c:formatCode>
                <c:ptCount val="7"/>
                <c:pt idx="0">
                  <c:v>1957</c:v>
                </c:pt>
                <c:pt idx="1">
                  <c:v>2054</c:v>
                </c:pt>
                <c:pt idx="2">
                  <c:v>1816</c:v>
                </c:pt>
                <c:pt idx="3">
                  <c:v>1776</c:v>
                </c:pt>
                <c:pt idx="4">
                  <c:v>1210</c:v>
                </c:pt>
                <c:pt idx="5">
                  <c:v>1330</c:v>
                </c:pt>
                <c:pt idx="6">
                  <c:v>1211.6000000000001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0-45FE-AA3B-EFC1C29C28A8}"/>
            </c:ext>
          </c:extLst>
        </c:ser>
        <c:ser>
          <c:idx val="1"/>
          <c:order val="1"/>
          <c:tx>
            <c:strRef>
              <c:f>'Cítrics-Taronges'!$A$10</c:f>
              <c:strCache>
                <c:ptCount val="1"/>
                <c:pt idx="0">
                  <c:v>Navel (navel)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('Cítrics-Taronges'!$C$10,'Cítrics-Taronges'!$E$10,'Cítrics-Taronges'!$G$10,'Cítrics-Taronges'!$I$10,'Cítrics-Taronges'!$K$10,'Cítrics-Taronges'!$M$10,'Cítrics-Taronges'!$O$10)</c:f>
              <c:numCache>
                <c:formatCode>#,##0</c:formatCode>
                <c:ptCount val="7"/>
                <c:pt idx="0">
                  <c:v>2688</c:v>
                </c:pt>
                <c:pt idx="1">
                  <c:v>2823</c:v>
                </c:pt>
                <c:pt idx="2">
                  <c:v>2495</c:v>
                </c:pt>
                <c:pt idx="3">
                  <c:v>2435</c:v>
                </c:pt>
                <c:pt idx="4">
                  <c:v>1675</c:v>
                </c:pt>
                <c:pt idx="5">
                  <c:v>1845</c:v>
                </c:pt>
                <c:pt idx="6">
                  <c:v>1683.5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0-45FE-AA3B-EFC1C29C28A8}"/>
            </c:ext>
          </c:extLst>
        </c:ser>
        <c:ser>
          <c:idx val="2"/>
          <c:order val="2"/>
          <c:tx>
            <c:strRef>
              <c:f>'Cítrics-Taronges'!$A$11</c:f>
              <c:strCache>
                <c:ptCount val="1"/>
                <c:pt idx="0">
                  <c:v>Navelate (navel)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('Cítrics-Taronges'!$C$11,'Cítrics-Taronges'!$E$11,'Cítrics-Taronges'!$G$11,'Cítrics-Taronges'!$I$11,'Cítrics-Taronges'!$K$11,'Cítrics-Taronges'!$M$11,'Cítrics-Taronges'!$O$11)</c:f>
              <c:numCache>
                <c:formatCode>#,##0</c:formatCode>
                <c:ptCount val="7"/>
                <c:pt idx="0">
                  <c:v>3011</c:v>
                </c:pt>
                <c:pt idx="1">
                  <c:v>3162</c:v>
                </c:pt>
                <c:pt idx="2">
                  <c:v>2795</c:v>
                </c:pt>
                <c:pt idx="3">
                  <c:v>2727</c:v>
                </c:pt>
                <c:pt idx="4">
                  <c:v>1863</c:v>
                </c:pt>
                <c:pt idx="5">
                  <c:v>2051</c:v>
                </c:pt>
                <c:pt idx="6">
                  <c:v>1856.4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0-45FE-AA3B-EFC1C29C28A8}"/>
            </c:ext>
          </c:extLst>
        </c:ser>
        <c:ser>
          <c:idx val="3"/>
          <c:order val="3"/>
          <c:tx>
            <c:strRef>
              <c:f>'Cítrics-Taronges'!$A$12</c:f>
              <c:strCache>
                <c:ptCount val="1"/>
                <c:pt idx="0">
                  <c:v>Salustiana (blanca sel·lecta)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('Cítrics-Taronges'!$C$12,'Cítrics-Taronges'!$E$12,'Cítrics-Taronges'!$G$12,'Cítrics-Taronges'!$I$12,'Cítrics-Taronges'!$K$12,'Cítrics-Taronges'!$M$12,'Cítrics-Taronges'!$O$12)</c:f>
              <c:numCache>
                <c:formatCode>#,##0</c:formatCode>
                <c:ptCount val="7"/>
                <c:pt idx="0">
                  <c:v>142</c:v>
                </c:pt>
                <c:pt idx="1">
                  <c:v>150</c:v>
                </c:pt>
                <c:pt idx="2">
                  <c:v>132</c:v>
                </c:pt>
                <c:pt idx="3">
                  <c:v>128</c:v>
                </c:pt>
                <c:pt idx="4">
                  <c:v>87</c:v>
                </c:pt>
                <c:pt idx="5">
                  <c:v>96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50-45FE-AA3B-EFC1C29C28A8}"/>
            </c:ext>
          </c:extLst>
        </c:ser>
        <c:ser>
          <c:idx val="4"/>
          <c:order val="4"/>
          <c:tx>
            <c:strRef>
              <c:f>'Cítrics-Taronges'!$A$13</c:f>
              <c:strCache>
                <c:ptCount val="1"/>
                <c:pt idx="0">
                  <c:v>Blanques comunes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('Cítrics-Taronges'!$C$13,'Cítrics-Taronges'!$E$13,'Cítrics-Taronges'!$G$13,'Cítrics-Taronges'!$I$13,'Cítrics-Taronges'!$K$13,'Cítrics-Taronges'!$M$13,'Cítrics-Taronges'!$O$13)</c:f>
              <c:numCache>
                <c:formatCode>#,##0</c:formatCode>
                <c:ptCount val="7"/>
                <c:pt idx="0">
                  <c:v>318</c:v>
                </c:pt>
                <c:pt idx="1">
                  <c:v>334</c:v>
                </c:pt>
                <c:pt idx="2">
                  <c:v>295</c:v>
                </c:pt>
                <c:pt idx="3">
                  <c:v>288</c:v>
                </c:pt>
                <c:pt idx="4">
                  <c:v>197</c:v>
                </c:pt>
                <c:pt idx="5">
                  <c:v>216</c:v>
                </c:pt>
                <c:pt idx="6">
                  <c:v>200.1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50-45FE-AA3B-EFC1C29C28A8}"/>
            </c:ext>
          </c:extLst>
        </c:ser>
        <c:ser>
          <c:idx val="5"/>
          <c:order val="5"/>
          <c:tx>
            <c:strRef>
              <c:f>'Cítrics-Taronges'!$A$14</c:f>
              <c:strCache>
                <c:ptCount val="1"/>
                <c:pt idx="0">
                  <c:v>Verna (tardana)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('Cítrics-Taronges'!$C$14,'Cítrics-Taronges'!$E$14,'Cítrics-Taronges'!$G$14,'Cítrics-Taronges'!$I$14,'Cítrics-Taronges'!$K$14,'Cítrics-Taronges'!$M$14,'Cítrics-Taronges'!$O$14)</c:f>
              <c:numCache>
                <c:formatCode>#,##0</c:formatCode>
                <c:ptCount val="7"/>
                <c:pt idx="0">
                  <c:v>95</c:v>
                </c:pt>
                <c:pt idx="1">
                  <c:v>100</c:v>
                </c:pt>
                <c:pt idx="2">
                  <c:v>89</c:v>
                </c:pt>
                <c:pt idx="3">
                  <c:v>86</c:v>
                </c:pt>
                <c:pt idx="4">
                  <c:v>59</c:v>
                </c:pt>
                <c:pt idx="5">
                  <c:v>65</c:v>
                </c:pt>
                <c:pt idx="6">
                  <c:v>59.94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50-45FE-AA3B-EFC1C29C28A8}"/>
            </c:ext>
          </c:extLst>
        </c:ser>
        <c:ser>
          <c:idx val="6"/>
          <c:order val="6"/>
          <c:tx>
            <c:strRef>
              <c:f>'Cítrics-Taronges'!$A$15</c:f>
              <c:strCache>
                <c:ptCount val="1"/>
                <c:pt idx="0">
                  <c:v>Valencia late (tardana)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('Cítrics-Taronges'!$C$15,'Cítrics-Taronges'!$E$15,'Cítrics-Taronges'!$G$15,'Cítrics-Taronges'!$I$15,'Cítrics-Taronges'!$K$15,'Cítrics-Taronges'!$M$15,'Cítrics-Taronges'!$O$15)</c:f>
              <c:numCache>
                <c:formatCode>#,##0</c:formatCode>
                <c:ptCount val="7"/>
                <c:pt idx="0">
                  <c:v>1714</c:v>
                </c:pt>
                <c:pt idx="1">
                  <c:v>1799</c:v>
                </c:pt>
                <c:pt idx="2" formatCode="General">
                  <c:v>1590</c:v>
                </c:pt>
                <c:pt idx="3">
                  <c:v>1550</c:v>
                </c:pt>
                <c:pt idx="4">
                  <c:v>1062</c:v>
                </c:pt>
                <c:pt idx="5">
                  <c:v>1168</c:v>
                </c:pt>
                <c:pt idx="6">
                  <c:v>1099.6299999999999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50-45FE-AA3B-EFC1C29C2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 taronges: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'Cítrics-Taronges'!$B$5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('Cítrics-Taronges'!$B$2,'Cítrics-Taronges'!$D$2,'Cítrics-Taronges'!$F$2,'Cítrics-Taronges'!$H$2,'Cítrics-Taronges'!$J$2,'Cítrics-Taronges'!$L$2,'Cítrics-Taronges'!$N$2)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('Cítrics-Taronges'!$B$16,'Cítrics-Taronges'!$D$16,'Cítrics-Taronges'!$F$16,'Cítrics-Taronges'!$H$16,'Cítrics-Taronges'!$J$16,'Cítrics-Taronges'!$L$16,'Cítrics-Taronges'!$N$16)</c:f>
              <c:numCache>
                <c:formatCode>#,##0</c:formatCode>
                <c:ptCount val="7"/>
                <c:pt idx="0">
                  <c:v>1410</c:v>
                </c:pt>
                <c:pt idx="1">
                  <c:v>1410</c:v>
                </c:pt>
                <c:pt idx="2">
                  <c:v>1398</c:v>
                </c:pt>
                <c:pt idx="3">
                  <c:v>1398</c:v>
                </c:pt>
                <c:pt idx="4">
                  <c:v>1252</c:v>
                </c:pt>
                <c:pt idx="5">
                  <c:v>1252</c:v>
                </c:pt>
                <c:pt idx="6">
                  <c:v>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5-4D5C-AA74-56E07614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'Cítrics-Taronges'!$C$5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('Cítrics-Taronges'!$B$4,'Cítrics-Taronges'!$D$4,'Cítrics-Taronges'!$F$4,'Cítrics-Taronges'!$H$4,'Cítrics-Taronges'!$J$4)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('Cítrics-Taronges'!$C$16,'Cítrics-Taronges'!$E$16,'Cítrics-Taronges'!$G$16,'Cítrics-Taronges'!$I$16,'Cítrics-Taronges'!$K$16,'Cítrics-Taronges'!$M$16,'Cítrics-Taronges'!$O$16)</c:f>
              <c:numCache>
                <c:formatCode>#,##0</c:formatCode>
                <c:ptCount val="7"/>
                <c:pt idx="0">
                  <c:v>9925</c:v>
                </c:pt>
                <c:pt idx="1">
                  <c:v>10422</c:v>
                </c:pt>
                <c:pt idx="2">
                  <c:v>9212</c:v>
                </c:pt>
                <c:pt idx="3">
                  <c:v>8990</c:v>
                </c:pt>
                <c:pt idx="4">
                  <c:v>6153</c:v>
                </c:pt>
                <c:pt idx="5">
                  <c:v>6771</c:v>
                </c:pt>
                <c:pt idx="6">
                  <c:v>6216.17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E5-4D5C-AA74-56E07614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030111"/>
        <c:axId val="112086451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1208645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123030111"/>
        <c:crosses val="max"/>
        <c:crossBetween val="between"/>
      </c:valAx>
      <c:catAx>
        <c:axId val="1123030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864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SECA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9953303141870352"/>
          <c:y val="2.1090361550974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'Fruits secs'!$B$11</c:f>
              <c:strCache>
                <c:ptCount val="1"/>
                <c:pt idx="0">
                  <c:v>Ametller (clovella)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('Fruits secs'!$C$4,'Fruits secs'!$E$4,'Fruits secs'!$G$4,'Fruits secs'!$I$4,'Fruits secs'!$K$4)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('Fruits secs'!$C$11,'Fruits secs'!$E$11,'Fruits secs'!$G$11,'Fruits secs'!$I$11,'Fruits secs'!$K$11)</c:f>
              <c:numCache>
                <c:formatCode>#,##0</c:formatCode>
                <c:ptCount val="5"/>
                <c:pt idx="0">
                  <c:v>19202</c:v>
                </c:pt>
                <c:pt idx="1">
                  <c:v>16192</c:v>
                </c:pt>
                <c:pt idx="2">
                  <c:v>14253</c:v>
                </c:pt>
                <c:pt idx="3">
                  <c:v>13335</c:v>
                </c:pt>
                <c:pt idx="4">
                  <c:v>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6-488F-9E21-CBCEC760A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'Fruits secs'!$B$12</c15:sqref>
                        </c15:formulaRef>
                      </c:ext>
                    </c:extLst>
                    <c:strCache>
                      <c:ptCount val="1"/>
                      <c:pt idx="0">
                        <c:v>Anou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('Fruits secs'!$C$4,'Fruits secs'!$E$4,'Fruits secs'!$G$4,'Fruits secs'!$I$4,'Fruits secs'!$K$4)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('Fruits secs'!#REF!,'Fruits secs'!#REF!,'Fruits secs'!$C$12,'Fruits secs'!$E$12,'Fruits secs'!$G$12,'Fruits secs'!$I$12,'Fruits secs'!$K$12)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716-488F-9E21-CBCEC760A3D6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SECA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865718239628028"/>
          <c:y val="2.1113415207739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'Fruits secs'!$B$11</c:f>
              <c:strCache>
                <c:ptCount val="1"/>
                <c:pt idx="0">
                  <c:v>Ametller (clovella)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('Fruits secs'!$C$4,'Fruits secs'!$E$4,'Fruits secs'!$G$4,'Fruits secs'!$I$4,'Fruits secs'!$K$4)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('Fruits secs'!$D$11,'Fruits secs'!$F$11,'Fruits secs'!$H$11,'Fruits secs'!$J$11,'Fruits secs'!$L$11)</c:f>
              <c:numCache>
                <c:formatCode>#,##0</c:formatCode>
                <c:ptCount val="5"/>
                <c:pt idx="0">
                  <c:v>4659</c:v>
                </c:pt>
                <c:pt idx="1">
                  <c:v>3955</c:v>
                </c:pt>
                <c:pt idx="2">
                  <c:v>2674</c:v>
                </c:pt>
                <c:pt idx="3">
                  <c:v>2982</c:v>
                </c:pt>
                <c:pt idx="4">
                  <c:v>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8-4025-9D9C-57BF8FB9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'Fruits secs'!$B$12</c15:sqref>
                        </c15:formulaRef>
                      </c:ext>
                    </c:extLst>
                    <c:strCache>
                      <c:ptCount val="1"/>
                      <c:pt idx="0">
                        <c:v>Anou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('Fruits secs'!$C$4,'Fruits secs'!$E$4,'Fruits secs'!$G$4,'Fruits secs'!$I$4,'Fruits secs'!$K$4)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'Fruits secs'!$L$12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048-4025-9D9C-57BF8FB96255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 SECA: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6770002677361182"/>
          <c:y val="2.1033056102850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('Fruits secs'!#REF!,'Fruits secs'!#REF!,'Fruits secs'!$C$4,'Fruits secs'!$E$4,'Fruits secs'!$G$4,'Fruits secs'!$I$4,'Fruits secs'!$K$4)</c:f>
            </c:multiLvlStrRef>
          </c:cat>
          <c:val>
            <c:numRef>
              <c:f>('Fruits secs'!$C$11,'Fruits secs'!$E$11,'Fruits secs'!$G$11,'Fruits secs'!$I$11,'Fruits secs'!$K$11)</c:f>
              <c:numCache>
                <c:formatCode>#,##0</c:formatCode>
                <c:ptCount val="5"/>
                <c:pt idx="0">
                  <c:v>19202</c:v>
                </c:pt>
                <c:pt idx="1">
                  <c:v>16192</c:v>
                </c:pt>
                <c:pt idx="2">
                  <c:v>14253</c:v>
                </c:pt>
                <c:pt idx="3">
                  <c:v>13335</c:v>
                </c:pt>
                <c:pt idx="4">
                  <c:v>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0-4C3F-935F-AF60FC79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v>Producció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('Fruits secs'!$C$4,'Fruits secs'!$E$4,'Fruits secs'!$G$4,'Fruits secs'!$I$4,'Fruits secs'!$K$4,'Fruits secs'!$M$4)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('Fruits secs'!$D$11,'Fruits secs'!$F$11,'Fruits secs'!$H$11,'Fruits secs'!$J$11,'Fruits secs'!$L$11)</c:f>
              <c:numCache>
                <c:formatCode>#,##0</c:formatCode>
                <c:ptCount val="5"/>
                <c:pt idx="0">
                  <c:v>4659</c:v>
                </c:pt>
                <c:pt idx="1">
                  <c:v>3955</c:v>
                </c:pt>
                <c:pt idx="2">
                  <c:v>2674</c:v>
                </c:pt>
                <c:pt idx="3">
                  <c:v>2982</c:v>
                </c:pt>
                <c:pt idx="4">
                  <c:v>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10-4C3F-935F-AF60FC79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030111"/>
        <c:axId val="112086451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1208645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123030111"/>
        <c:crosses val="max"/>
        <c:crossBetween val="between"/>
      </c:valAx>
      <c:catAx>
        <c:axId val="1123030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864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Llegums!$A$8</c:f>
              <c:strCache>
                <c:ptCount val="1"/>
                <c:pt idx="0">
                  <c:v>Favó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(Llegums!$B$8,Llegums!$D$8,Llegums!$F$8,Llegums!$H$8,Llegums!$J$8,Llegums!$L$8,Llegums!$N$8)</c:f>
              <c:numCache>
                <c:formatCode>#,##0.0</c:formatCode>
                <c:ptCount val="7"/>
                <c:pt idx="0" formatCode="#,##0">
                  <c:v>2607.1999999999998</c:v>
                </c:pt>
                <c:pt idx="1">
                  <c:v>2358</c:v>
                </c:pt>
                <c:pt idx="2" formatCode="#,##0">
                  <c:v>2552</c:v>
                </c:pt>
                <c:pt idx="3" formatCode="#,##0">
                  <c:v>2477</c:v>
                </c:pt>
                <c:pt idx="4" formatCode="#,##0">
                  <c:v>2131</c:v>
                </c:pt>
                <c:pt idx="5" formatCode="#,##0">
                  <c:v>1891</c:v>
                </c:pt>
                <c:pt idx="6" formatCode="#,##0">
                  <c:v>1592.7120000000002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4-434A-B8D3-E253CED9B6AC}"/>
            </c:ext>
          </c:extLst>
        </c:ser>
        <c:ser>
          <c:idx val="1"/>
          <c:order val="1"/>
          <c:tx>
            <c:strRef>
              <c:f>Llegums!$A$9</c:f>
              <c:strCache>
                <c:ptCount val="1"/>
                <c:pt idx="0">
                  <c:v>Ciurons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(Llegums!$B$9,Llegums!$D$9,Llegums!$F$9,Llegums!$H$9,Llegums!$J$9,Llegums!$L$9,Llegums!$N$9)</c:f>
              <c:numCache>
                <c:formatCode>#,##0.0</c:formatCode>
                <c:ptCount val="7"/>
                <c:pt idx="0" formatCode="#,##0">
                  <c:v>347</c:v>
                </c:pt>
                <c:pt idx="1">
                  <c:v>334</c:v>
                </c:pt>
                <c:pt idx="2" formatCode="#,##0">
                  <c:v>271</c:v>
                </c:pt>
                <c:pt idx="3" formatCode="#,##0">
                  <c:v>371</c:v>
                </c:pt>
                <c:pt idx="4" formatCode="#,##0">
                  <c:v>283</c:v>
                </c:pt>
                <c:pt idx="5" formatCode="#,##0">
                  <c:v>280</c:v>
                </c:pt>
                <c:pt idx="6" formatCode="#,##0">
                  <c:v>307.87899999999996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4-434A-B8D3-E253CED9B6AC}"/>
            </c:ext>
          </c:extLst>
        </c:ser>
        <c:ser>
          <c:idx val="2"/>
          <c:order val="2"/>
          <c:tx>
            <c:strRef>
              <c:f>Llegums!$A$10</c:f>
              <c:strCache>
                <c:ptCount val="1"/>
                <c:pt idx="0">
                  <c:v>Pèsols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(Llegums!$B$10,Llegums!$D$10,Llegums!$F$10,Llegums!$H$10,Llegums!$J$10,Llegums!$L$10,Llegums!$N$10)</c:f>
              <c:numCache>
                <c:formatCode>#,##0.0</c:formatCode>
                <c:ptCount val="7"/>
                <c:pt idx="0" formatCode="#,##0">
                  <c:v>511</c:v>
                </c:pt>
                <c:pt idx="1">
                  <c:v>522</c:v>
                </c:pt>
                <c:pt idx="2" formatCode="#,##0">
                  <c:v>540</c:v>
                </c:pt>
                <c:pt idx="3" formatCode="#,##0">
                  <c:v>448</c:v>
                </c:pt>
                <c:pt idx="4" formatCode="#,##0">
                  <c:v>362</c:v>
                </c:pt>
                <c:pt idx="5" formatCode="#,##0">
                  <c:v>404</c:v>
                </c:pt>
                <c:pt idx="6" formatCode="#,##0">
                  <c:v>388.38799999999998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D4-434A-B8D3-E253CED9B6AC}"/>
            </c:ext>
          </c:extLst>
        </c:ser>
        <c:ser>
          <c:idx val="5"/>
          <c:order val="3"/>
          <c:tx>
            <c:strRef>
              <c:f>Llegums!$A$11</c:f>
              <c:strCache>
                <c:ptCount val="1"/>
                <c:pt idx="0">
                  <c:v>Altres lleguminoses gra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(Llegums!$B$11,Llegums!$D$11,Llegums!$F$11,Llegums!$H$11,Llegums!$J$11,Llegums!$L$11,Llegums!$N$11)</c:f>
              <c:numCache>
                <c:formatCode>#,##0.0</c:formatCode>
                <c:ptCount val="7"/>
                <c:pt idx="0" formatCode="#,##0">
                  <c:v>31</c:v>
                </c:pt>
                <c:pt idx="1">
                  <c:v>33</c:v>
                </c:pt>
                <c:pt idx="2" formatCode="#,##0">
                  <c:v>28</c:v>
                </c:pt>
                <c:pt idx="3" formatCode="#,##0">
                  <c:v>24</c:v>
                </c:pt>
                <c:pt idx="4" formatCode="#,##0">
                  <c:v>31</c:v>
                </c:pt>
                <c:pt idx="5" formatCode="#,##0">
                  <c:v>25</c:v>
                </c:pt>
                <c:pt idx="6" formatCode="#,##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D4-434A-B8D3-E253CED9B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Llegums!$A$8</c:f>
              <c:strCache>
                <c:ptCount val="1"/>
                <c:pt idx="0">
                  <c:v>Favó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(Llegums!$C$8,Llegums!$E$8,Llegums!$G$8,Llegums!$I$8,Llegums!$K$8,Llegums!$M$8,Llegums!$O$8)</c:f>
              <c:numCache>
                <c:formatCode>#,##0</c:formatCode>
                <c:ptCount val="7"/>
                <c:pt idx="0">
                  <c:v>1079</c:v>
                </c:pt>
                <c:pt idx="1">
                  <c:v>1276</c:v>
                </c:pt>
                <c:pt idx="2">
                  <c:v>1391</c:v>
                </c:pt>
                <c:pt idx="3">
                  <c:v>847</c:v>
                </c:pt>
                <c:pt idx="4">
                  <c:v>1541</c:v>
                </c:pt>
                <c:pt idx="5">
                  <c:v>1683</c:v>
                </c:pt>
                <c:pt idx="6">
                  <c:v>939.83005649717529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4-4051-ADD9-27F399EC31EF}"/>
            </c:ext>
          </c:extLst>
        </c:ser>
        <c:ser>
          <c:idx val="1"/>
          <c:order val="1"/>
          <c:tx>
            <c:strRef>
              <c:f>Llegums!$A$9</c:f>
              <c:strCache>
                <c:ptCount val="1"/>
                <c:pt idx="0">
                  <c:v>Ciurons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(Llegums!$C$9,Llegums!$E$9,Llegums!$G$9,Llegums!$I$9,Llegums!$K$9,Llegums!$M$9,Llegums!$O$9)</c:f>
              <c:numCache>
                <c:formatCode>#,##0</c:formatCode>
                <c:ptCount val="7"/>
                <c:pt idx="0">
                  <c:v>208</c:v>
                </c:pt>
                <c:pt idx="1">
                  <c:v>150</c:v>
                </c:pt>
                <c:pt idx="2">
                  <c:v>186</c:v>
                </c:pt>
                <c:pt idx="3">
                  <c:v>213</c:v>
                </c:pt>
                <c:pt idx="4">
                  <c:v>162</c:v>
                </c:pt>
                <c:pt idx="5">
                  <c:v>185</c:v>
                </c:pt>
                <c:pt idx="6">
                  <c:v>123.15159999999999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4-4051-ADD9-27F399EC31EF}"/>
            </c:ext>
          </c:extLst>
        </c:ser>
        <c:ser>
          <c:idx val="2"/>
          <c:order val="2"/>
          <c:tx>
            <c:strRef>
              <c:f>Llegums!$A$10</c:f>
              <c:strCache>
                <c:ptCount val="1"/>
                <c:pt idx="0">
                  <c:v>Pèsols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(Llegums!$C$10,Llegums!$E$10,Llegums!$G$10,Llegums!$I$10,Llegums!$K$10,Llegums!$M$10,Llegums!$O$10)</c:f>
              <c:numCache>
                <c:formatCode>#,##0</c:formatCode>
                <c:ptCount val="7"/>
                <c:pt idx="0">
                  <c:v>478</c:v>
                </c:pt>
                <c:pt idx="1">
                  <c:v>513</c:v>
                </c:pt>
                <c:pt idx="2">
                  <c:v>583</c:v>
                </c:pt>
                <c:pt idx="3">
                  <c:v>406</c:v>
                </c:pt>
                <c:pt idx="4">
                  <c:v>326</c:v>
                </c:pt>
                <c:pt idx="5">
                  <c:v>381</c:v>
                </c:pt>
                <c:pt idx="6">
                  <c:v>330.12979999999999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4-4051-ADD9-27F399EC31EF}"/>
            </c:ext>
          </c:extLst>
        </c:ser>
        <c:ser>
          <c:idx val="5"/>
          <c:order val="3"/>
          <c:tx>
            <c:strRef>
              <c:f>Llegums!$A$11</c:f>
              <c:strCache>
                <c:ptCount val="1"/>
                <c:pt idx="0">
                  <c:v>Altres lleguminoses gra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(Llegums!$C$11,Llegums!$E$11,Llegums!$G$11,Llegums!$I$11,Llegums!$K$11,Llegums!$M$11,Llegums!$O$11)</c:f>
              <c:numCache>
                <c:formatCode>#,##0</c:formatCode>
                <c:ptCount val="7"/>
                <c:pt idx="0">
                  <c:v>23</c:v>
                </c:pt>
                <c:pt idx="1">
                  <c:v>28</c:v>
                </c:pt>
                <c:pt idx="2">
                  <c:v>26</c:v>
                </c:pt>
                <c:pt idx="3">
                  <c:v>18</c:v>
                </c:pt>
                <c:pt idx="4">
                  <c:v>28</c:v>
                </c:pt>
                <c:pt idx="5">
                  <c:v>21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94-4051-ADD9-27F399EC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Llegums!$B$5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(Llegums!$B$12,Llegums!$D$12,Llegums!$F$12,Llegums!$H$12,Llegums!$J$12,Llegums!$L$12,Llegums!$N$12)</c:f>
              <c:numCache>
                <c:formatCode>#,##0</c:formatCode>
                <c:ptCount val="7"/>
                <c:pt idx="0">
                  <c:v>3496.2</c:v>
                </c:pt>
                <c:pt idx="1">
                  <c:v>3247</c:v>
                </c:pt>
                <c:pt idx="2">
                  <c:v>3391</c:v>
                </c:pt>
                <c:pt idx="3">
                  <c:v>3320</c:v>
                </c:pt>
                <c:pt idx="4">
                  <c:v>2807</c:v>
                </c:pt>
                <c:pt idx="5">
                  <c:v>2600</c:v>
                </c:pt>
                <c:pt idx="6">
                  <c:v>2306.9790000000003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9-4345-8248-6EB2881E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Llegums!$C$5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(Llegums!$B$4,Llegums!$D$4,Llegums!$F$4,Llegums!$H$4,Llegums!$J$4,Llegums!$L$4,Llegums!$N$4)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(Llegums!$C$12,Llegums!$E$12,Llegums!$G$12,Llegums!$I$12,Llegums!$K$12,Llegums!$M$12,Llegums!$O$12)</c:f>
              <c:numCache>
                <c:formatCode>#,##0</c:formatCode>
                <c:ptCount val="7"/>
                <c:pt idx="0">
                  <c:v>1788</c:v>
                </c:pt>
                <c:pt idx="1">
                  <c:v>1967</c:v>
                </c:pt>
                <c:pt idx="2">
                  <c:v>2186</c:v>
                </c:pt>
                <c:pt idx="3">
                  <c:v>1484</c:v>
                </c:pt>
                <c:pt idx="4">
                  <c:v>2057</c:v>
                </c:pt>
                <c:pt idx="5">
                  <c:v>2270</c:v>
                </c:pt>
                <c:pt idx="6">
                  <c:v>1407.1114564971751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9-4345-8248-6EB2881E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96016"/>
        <c:axId val="738796432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387964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(tones)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38796016"/>
        <c:crosses val="max"/>
        <c:crossBetween val="between"/>
      </c:valAx>
      <c:catAx>
        <c:axId val="73879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TUBERCLES: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Tubercles!$A$8</c:f>
              <c:strCache>
                <c:ptCount val="1"/>
                <c:pt idx="0">
                  <c:v>Patates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(Tubercles!$B$4,Tubercles!$D$4,Tubercles!$F$4,Tubercles!$H$4,Tubercles!$J$4,Tubercles!$L$4,Tubercles!$N$4)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(Tubercles!$B$8,Tubercles!$D$8,Tubercles!$F$8,Tubercles!$H$8,Tubercles!$J$8,Tubercles!$L$8,Tubercles!$N$8)</c:f>
              <c:numCache>
                <c:formatCode>#,##0</c:formatCode>
                <c:ptCount val="7"/>
                <c:pt idx="0">
                  <c:v>1737</c:v>
                </c:pt>
                <c:pt idx="1">
                  <c:v>1857</c:v>
                </c:pt>
                <c:pt idx="2">
                  <c:v>1673</c:v>
                </c:pt>
                <c:pt idx="3">
                  <c:v>1590</c:v>
                </c:pt>
                <c:pt idx="4">
                  <c:v>1491</c:v>
                </c:pt>
                <c:pt idx="5">
                  <c:v>1351</c:v>
                </c:pt>
                <c:pt idx="6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1-4102-BDBE-24238556EA14}"/>
            </c:ext>
          </c:extLst>
        </c:ser>
        <c:ser>
          <c:idx val="1"/>
          <c:order val="1"/>
          <c:tx>
            <c:strRef>
              <c:f>Tubercles!$A$9</c:f>
              <c:strCache>
                <c:ptCount val="1"/>
                <c:pt idx="0">
                  <c:v>Boniatos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(Tubercles!$B$4,Tubercles!$D$4,Tubercles!$F$4,Tubercles!$H$4,Tubercles!$J$4,Tubercles!$L$4,Tubercles!$N$4)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(Tubercles!$B$9,Tubercles!$D$9,Tubercles!$F$9,Tubercles!$H$9,Tubercles!$J$9,Tubercles!$L$9,Tubercles!$N$9)</c:f>
              <c:numCache>
                <c:formatCode>#,##0</c:formatCode>
                <c:ptCount val="7"/>
                <c:pt idx="0">
                  <c:v>6</c:v>
                </c:pt>
                <c:pt idx="1">
                  <c:v>16</c:v>
                </c:pt>
                <c:pt idx="2">
                  <c:v>14</c:v>
                </c:pt>
                <c:pt idx="3">
                  <c:v>23</c:v>
                </c:pt>
                <c:pt idx="4">
                  <c:v>26</c:v>
                </c:pt>
                <c:pt idx="5">
                  <c:v>26</c:v>
                </c:pt>
                <c:pt idx="6">
                  <c:v>21.939999999999998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1-4102-BDBE-24238556E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Superfície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en 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(ha)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TUBERCLES: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Tubercles!$A$8</c:f>
              <c:strCache>
                <c:ptCount val="1"/>
                <c:pt idx="0">
                  <c:v>Patates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(Tubercles!$B$4,Tubercles!$D$4,Tubercles!$F$4,Tubercles!$H$4,Tubercles!$J$4,Tubercles!$L$4,Tubercles!$N$4)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(Tubercles!$C$8,Tubercles!$E$8,Tubercles!$G$8,Tubercles!$I$8,Tubercles!$K$8,Tubercles!$M$8,Tubercles!$O$8)</c:f>
              <c:numCache>
                <c:formatCode>#,##0</c:formatCode>
                <c:ptCount val="7"/>
                <c:pt idx="0">
                  <c:v>58457</c:v>
                </c:pt>
                <c:pt idx="1">
                  <c:v>61539</c:v>
                </c:pt>
                <c:pt idx="2">
                  <c:v>50060</c:v>
                </c:pt>
                <c:pt idx="3">
                  <c:v>50027</c:v>
                </c:pt>
                <c:pt idx="4">
                  <c:v>50468</c:v>
                </c:pt>
                <c:pt idx="5">
                  <c:v>49240</c:v>
                </c:pt>
                <c:pt idx="6">
                  <c:v>40221.071864349709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BB1-9ABC-4D0ACC41B989}"/>
            </c:ext>
          </c:extLst>
        </c:ser>
        <c:ser>
          <c:idx val="1"/>
          <c:order val="1"/>
          <c:tx>
            <c:strRef>
              <c:f>Tubercles!$A$9</c:f>
              <c:strCache>
                <c:ptCount val="1"/>
                <c:pt idx="0">
                  <c:v>Boniatos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(Tubercles!$B$4,Tubercles!$D$4,Tubercles!$F$4,Tubercles!$H$4,Tubercles!$J$4,Tubercles!$L$4,Tubercles!$N$4)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(Tubercles!$C$9,Tubercles!$E$9,Tubercles!$G$9,Tubercles!$I$9,Tubercles!$K$9,Tubercles!$M$9,Tubercles!$O$9)</c:f>
              <c:numCache>
                <c:formatCode>#,##0</c:formatCode>
                <c:ptCount val="7"/>
                <c:pt idx="0">
                  <c:v>90</c:v>
                </c:pt>
                <c:pt idx="1">
                  <c:v>240</c:v>
                </c:pt>
                <c:pt idx="2">
                  <c:v>203</c:v>
                </c:pt>
                <c:pt idx="3">
                  <c:v>348</c:v>
                </c:pt>
                <c:pt idx="4">
                  <c:v>390</c:v>
                </c:pt>
                <c:pt idx="5">
                  <c:v>390</c:v>
                </c:pt>
                <c:pt idx="6">
                  <c:v>329.09999999999997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6-4BB1-9ABC-4D0ACC41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TUBERCLES: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Tubercles!$B$5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(Tubercles!$B$10,Tubercles!$D$10,Tubercles!$F$10,Tubercles!$H$10,Tubercles!$J$10,Tubercles!$L$10,Tubercles!$N$10)</c:f>
              <c:numCache>
                <c:formatCode>#,##0</c:formatCode>
                <c:ptCount val="7"/>
                <c:pt idx="0">
                  <c:v>1743</c:v>
                </c:pt>
                <c:pt idx="1">
                  <c:v>1873</c:v>
                </c:pt>
                <c:pt idx="2">
                  <c:v>1687</c:v>
                </c:pt>
                <c:pt idx="3">
                  <c:v>1613</c:v>
                </c:pt>
                <c:pt idx="4">
                  <c:v>1517</c:v>
                </c:pt>
                <c:pt idx="5">
                  <c:v>1377</c:v>
                </c:pt>
                <c:pt idx="6">
                  <c:v>1151.94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8-4E7B-B933-4F83ED009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Tubercles!$C$5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(Cereals!$B$4,Cereals!$D$4,Cereals!$F$4,Cereals!$H$4,Cereals!$J$4,Cereals!$L$4,Cereals!$N$4)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(Tubercles!$C$10,Tubercles!$E$10,Tubercles!$G$10,Tubercles!$I$10,Tubercles!$K$10,Tubercles!$M$10,Tubercles!$O$10)</c:f>
              <c:numCache>
                <c:formatCode>#,##0</c:formatCode>
                <c:ptCount val="7"/>
                <c:pt idx="0">
                  <c:v>58547</c:v>
                </c:pt>
                <c:pt idx="1">
                  <c:v>61779</c:v>
                </c:pt>
                <c:pt idx="2">
                  <c:v>50263</c:v>
                </c:pt>
                <c:pt idx="3">
                  <c:v>50375</c:v>
                </c:pt>
                <c:pt idx="4">
                  <c:v>50858</c:v>
                </c:pt>
                <c:pt idx="5">
                  <c:v>49630</c:v>
                </c:pt>
                <c:pt idx="6">
                  <c:v>40550.171864349708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E8-4E7B-B933-4F83ED009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45904"/>
        <c:axId val="474730928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Sup. en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producció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474730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(tones)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4745904"/>
        <c:crosses val="max"/>
        <c:crossBetween val="between"/>
      </c:valAx>
      <c:catAx>
        <c:axId val="47474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730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50269</xdr:colOff>
      <xdr:row>19</xdr:row>
      <xdr:rowOff>74084</xdr:rowOff>
    </xdr:from>
    <xdr:to>
      <xdr:col>16</xdr:col>
      <xdr:colOff>677334</xdr:colOff>
      <xdr:row>46</xdr:row>
      <xdr:rowOff>132292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68D6CB-6691-4D2A-A947-034323B3C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58965</xdr:colOff>
      <xdr:row>49</xdr:row>
      <xdr:rowOff>61987</xdr:rowOff>
    </xdr:from>
    <xdr:to>
      <xdr:col>16</xdr:col>
      <xdr:colOff>686030</xdr:colOff>
      <xdr:row>76</xdr:row>
      <xdr:rowOff>120195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26EE95-03E6-4591-962A-AF8E7D5E2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40821</xdr:colOff>
      <xdr:row>79</xdr:row>
      <xdr:rowOff>54430</xdr:rowOff>
    </xdr:from>
    <xdr:to>
      <xdr:col>16</xdr:col>
      <xdr:colOff>667886</xdr:colOff>
      <xdr:row>106</xdr:row>
      <xdr:rowOff>112637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A0B39A-E0EF-4147-8E93-2465E1E7E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40744</xdr:colOff>
      <xdr:row>17</xdr:row>
      <xdr:rowOff>7409</xdr:rowOff>
    </xdr:from>
    <xdr:to>
      <xdr:col>16</xdr:col>
      <xdr:colOff>667809</xdr:colOff>
      <xdr:row>44</xdr:row>
      <xdr:rowOff>65617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9F2E5D-26E6-4CBF-9B1B-75DE81CED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31750</xdr:colOff>
      <xdr:row>45</xdr:row>
      <xdr:rowOff>59266</xdr:rowOff>
    </xdr:from>
    <xdr:to>
      <xdr:col>16</xdr:col>
      <xdr:colOff>658815</xdr:colOff>
      <xdr:row>72</xdr:row>
      <xdr:rowOff>98424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462FDF-227C-472A-B1B5-BE97E2F19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73</xdr:row>
      <xdr:rowOff>123825</xdr:rowOff>
    </xdr:from>
    <xdr:to>
      <xdr:col>16</xdr:col>
      <xdr:colOff>667885</xdr:colOff>
      <xdr:row>99</xdr:row>
      <xdr:rowOff>133047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262601-46AB-4985-AFF1-85840E2A8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50269</xdr:colOff>
      <xdr:row>16</xdr:row>
      <xdr:rowOff>949</xdr:rowOff>
    </xdr:from>
    <xdr:to>
      <xdr:col>16</xdr:col>
      <xdr:colOff>677334</xdr:colOff>
      <xdr:row>43</xdr:row>
      <xdr:rowOff>62559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CC9678-3B1A-43C2-A5DF-2CF080E5C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53522</xdr:colOff>
      <xdr:row>44</xdr:row>
      <xdr:rowOff>68115</xdr:rowOff>
    </xdr:from>
    <xdr:to>
      <xdr:col>16</xdr:col>
      <xdr:colOff>680587</xdr:colOff>
      <xdr:row>71</xdr:row>
      <xdr:rowOff>80057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A8D4AB-6315-4964-B013-D5D2EF9B2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51707</xdr:colOff>
      <xdr:row>72</xdr:row>
      <xdr:rowOff>100695</xdr:rowOff>
    </xdr:from>
    <xdr:to>
      <xdr:col>16</xdr:col>
      <xdr:colOff>678772</xdr:colOff>
      <xdr:row>99</xdr:row>
      <xdr:rowOff>158903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6F4334-BE55-488E-A711-A926FE43E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50269</xdr:colOff>
      <xdr:row>17</xdr:row>
      <xdr:rowOff>109805</xdr:rowOff>
    </xdr:from>
    <xdr:to>
      <xdr:col>16</xdr:col>
      <xdr:colOff>677334</xdr:colOff>
      <xdr:row>44</xdr:row>
      <xdr:rowOff>144201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F000BC-FC1A-4C02-B841-6E164AF30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35153</xdr:colOff>
      <xdr:row>46</xdr:row>
      <xdr:rowOff>2459</xdr:rowOff>
    </xdr:from>
    <xdr:to>
      <xdr:col>16</xdr:col>
      <xdr:colOff>662218</xdr:colOff>
      <xdr:row>73</xdr:row>
      <xdr:rowOff>13042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A648EA-717A-4A5D-BD1B-9BD0DBAE2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40821</xdr:colOff>
      <xdr:row>74</xdr:row>
      <xdr:rowOff>30621</xdr:rowOff>
    </xdr:from>
    <xdr:to>
      <xdr:col>16</xdr:col>
      <xdr:colOff>667886</xdr:colOff>
      <xdr:row>101</xdr:row>
      <xdr:rowOff>88828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01D961B-15E0-460A-98BF-E06D2944A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14</xdr:row>
      <xdr:rowOff>26459</xdr:rowOff>
    </xdr:from>
    <xdr:to>
      <xdr:col>12</xdr:col>
      <xdr:colOff>296334</xdr:colOff>
      <xdr:row>41</xdr:row>
      <xdr:rowOff>84666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4850F0-A282-4C50-B612-07AF19780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940594</xdr:colOff>
      <xdr:row>42</xdr:row>
      <xdr:rowOff>97705</xdr:rowOff>
    </xdr:from>
    <xdr:to>
      <xdr:col>12</xdr:col>
      <xdr:colOff>269312</xdr:colOff>
      <xdr:row>69</xdr:row>
      <xdr:rowOff>108289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5FFD7D-20BA-4DCF-90A8-DF30B4556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928687</xdr:colOff>
      <xdr:row>70</xdr:row>
      <xdr:rowOff>149680</xdr:rowOff>
    </xdr:from>
    <xdr:to>
      <xdr:col>12</xdr:col>
      <xdr:colOff>274979</xdr:colOff>
      <xdr:row>98</xdr:row>
      <xdr:rowOff>41199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CDAC06-846F-4741-BD8C-D9D9ED0E4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29103</xdr:colOff>
      <xdr:row>16</xdr:row>
      <xdr:rowOff>74085</xdr:rowOff>
    </xdr:from>
    <xdr:to>
      <xdr:col>16</xdr:col>
      <xdr:colOff>656168</xdr:colOff>
      <xdr:row>43</xdr:row>
      <xdr:rowOff>132293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08E3E2-CE78-420A-AD85-E46006191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42334</xdr:colOff>
      <xdr:row>46</xdr:row>
      <xdr:rowOff>52916</xdr:rowOff>
    </xdr:from>
    <xdr:to>
      <xdr:col>16</xdr:col>
      <xdr:colOff>669399</xdr:colOff>
      <xdr:row>73</xdr:row>
      <xdr:rowOff>111124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360DB2-30C7-4F35-AAC2-2C3185D9E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31749</xdr:colOff>
      <xdr:row>76</xdr:row>
      <xdr:rowOff>52916</xdr:rowOff>
    </xdr:from>
    <xdr:to>
      <xdr:col>16</xdr:col>
      <xdr:colOff>678469</xdr:colOff>
      <xdr:row>104</xdr:row>
      <xdr:rowOff>74838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950B59F-47BD-4E52-90B7-2266E2CCD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12169</xdr:colOff>
      <xdr:row>12</xdr:row>
      <xdr:rowOff>62182</xdr:rowOff>
    </xdr:from>
    <xdr:to>
      <xdr:col>16</xdr:col>
      <xdr:colOff>639234</xdr:colOff>
      <xdr:row>39</xdr:row>
      <xdr:rowOff>120389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921895-21CB-457D-8304-6BBAFD50E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31750</xdr:colOff>
      <xdr:row>40</xdr:row>
      <xdr:rowOff>165749</xdr:rowOff>
    </xdr:from>
    <xdr:to>
      <xdr:col>16</xdr:col>
      <xdr:colOff>658815</xdr:colOff>
      <xdr:row>68</xdr:row>
      <xdr:rowOff>13046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17C500-C3B0-42E1-A0EF-70993ACBA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40821</xdr:colOff>
      <xdr:row>69</xdr:row>
      <xdr:rowOff>54431</xdr:rowOff>
    </xdr:from>
    <xdr:to>
      <xdr:col>16</xdr:col>
      <xdr:colOff>667886</xdr:colOff>
      <xdr:row>96</xdr:row>
      <xdr:rowOff>112640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BC7E94-7141-4681-B868-F6CE83960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38362</xdr:colOff>
      <xdr:row>14</xdr:row>
      <xdr:rowOff>85990</xdr:rowOff>
    </xdr:from>
    <xdr:to>
      <xdr:col>16</xdr:col>
      <xdr:colOff>665427</xdr:colOff>
      <xdr:row>41</xdr:row>
      <xdr:rowOff>96573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71B125-6508-4E93-BD4E-A6AC2F1DB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31750</xdr:colOff>
      <xdr:row>42</xdr:row>
      <xdr:rowOff>164040</xdr:rowOff>
    </xdr:from>
    <xdr:to>
      <xdr:col>16</xdr:col>
      <xdr:colOff>658815</xdr:colOff>
      <xdr:row>70</xdr:row>
      <xdr:rowOff>7936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AA710A-5AA0-42B0-A4ED-9FAD03838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35719</xdr:colOff>
      <xdr:row>71</xdr:row>
      <xdr:rowOff>23814</xdr:rowOff>
    </xdr:from>
    <xdr:to>
      <xdr:col>16</xdr:col>
      <xdr:colOff>667886</xdr:colOff>
      <xdr:row>98</xdr:row>
      <xdr:rowOff>118760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C5F2F6-82B3-4E0A-8AF9-8ECA09676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1386157</xdr:colOff>
      <xdr:row>20</xdr:row>
      <xdr:rowOff>151608</xdr:rowOff>
    </xdr:from>
    <xdr:to>
      <xdr:col>15</xdr:col>
      <xdr:colOff>513034</xdr:colOff>
      <xdr:row>46</xdr:row>
      <xdr:rowOff>154782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22144-BDD3-45C9-810B-05816321A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1390399</xdr:colOff>
      <xdr:row>47</xdr:row>
      <xdr:rowOff>108217</xdr:rowOff>
    </xdr:from>
    <xdr:to>
      <xdr:col>15</xdr:col>
      <xdr:colOff>517276</xdr:colOff>
      <xdr:row>73</xdr:row>
      <xdr:rowOff>59535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416DFC-8708-4B22-B70C-7BD1DD6A2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1408391</xdr:colOff>
      <xdr:row>74</xdr:row>
      <xdr:rowOff>35197</xdr:rowOff>
    </xdr:from>
    <xdr:to>
      <xdr:col>15</xdr:col>
      <xdr:colOff>547513</xdr:colOff>
      <xdr:row>98</xdr:row>
      <xdr:rowOff>142883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DF91D34-8038-4730-96AD-AEB06B07E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38362</xdr:colOff>
      <xdr:row>18</xdr:row>
      <xdr:rowOff>181241</xdr:rowOff>
    </xdr:from>
    <xdr:to>
      <xdr:col>16</xdr:col>
      <xdr:colOff>665427</xdr:colOff>
      <xdr:row>46</xdr:row>
      <xdr:rowOff>25137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4A08A8-BF07-4134-88A7-45E8AFFBF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31750</xdr:colOff>
      <xdr:row>47</xdr:row>
      <xdr:rowOff>9261</xdr:rowOff>
    </xdr:from>
    <xdr:to>
      <xdr:col>16</xdr:col>
      <xdr:colOff>658815</xdr:colOff>
      <xdr:row>74</xdr:row>
      <xdr:rowOff>19844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D512F2-383C-4621-B50B-C97216DDB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75</xdr:row>
      <xdr:rowOff>47629</xdr:rowOff>
    </xdr:from>
    <xdr:to>
      <xdr:col>16</xdr:col>
      <xdr:colOff>677409</xdr:colOff>
      <xdr:row>100</xdr:row>
      <xdr:rowOff>99712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6A4E09-2276-4166-B5F4-6D03FD03B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50269</xdr:colOff>
      <xdr:row>13</xdr:row>
      <xdr:rowOff>133618</xdr:rowOff>
    </xdr:from>
    <xdr:to>
      <xdr:col>16</xdr:col>
      <xdr:colOff>677334</xdr:colOff>
      <xdr:row>41</xdr:row>
      <xdr:rowOff>1326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A7B881-8AD3-4D9D-8F49-E989A8173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58965</xdr:colOff>
      <xdr:row>42</xdr:row>
      <xdr:rowOff>5869</xdr:rowOff>
    </xdr:from>
    <xdr:to>
      <xdr:col>16</xdr:col>
      <xdr:colOff>686030</xdr:colOff>
      <xdr:row>69</xdr:row>
      <xdr:rowOff>16451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279F3B-D85B-44C0-BC5A-13CB76D81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70</xdr:row>
      <xdr:rowOff>19060</xdr:rowOff>
    </xdr:from>
    <xdr:to>
      <xdr:col>16</xdr:col>
      <xdr:colOff>677410</xdr:colOff>
      <xdr:row>96</xdr:row>
      <xdr:rowOff>28282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DCDB130-3946-43DE-A246-0E1D62C49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50269</xdr:colOff>
      <xdr:row>22</xdr:row>
      <xdr:rowOff>74084</xdr:rowOff>
    </xdr:from>
    <xdr:to>
      <xdr:col>16</xdr:col>
      <xdr:colOff>677334</xdr:colOff>
      <xdr:row>49</xdr:row>
      <xdr:rowOff>132292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04198C-C5EF-4695-8F14-7B8E9BBB0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51</xdr:row>
      <xdr:rowOff>78316</xdr:rowOff>
    </xdr:from>
    <xdr:to>
      <xdr:col>16</xdr:col>
      <xdr:colOff>639765</xdr:colOff>
      <xdr:row>78</xdr:row>
      <xdr:rowOff>136524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C9B29C-24B2-4822-9F77-023A27A03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27215</xdr:colOff>
      <xdr:row>80</xdr:row>
      <xdr:rowOff>136071</xdr:rowOff>
    </xdr:from>
    <xdr:to>
      <xdr:col>16</xdr:col>
      <xdr:colOff>663803</xdr:colOff>
      <xdr:row>105</xdr:row>
      <xdr:rowOff>112635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5158F7-DE2B-40E4-AED8-8E1F487C3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11907</xdr:colOff>
      <xdr:row>17</xdr:row>
      <xdr:rowOff>71437</xdr:rowOff>
    </xdr:from>
    <xdr:to>
      <xdr:col>16</xdr:col>
      <xdr:colOff>677335</xdr:colOff>
      <xdr:row>44</xdr:row>
      <xdr:rowOff>156106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6DAB5-4A37-445B-AE7C-A668422F7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45</xdr:row>
      <xdr:rowOff>95250</xdr:rowOff>
    </xdr:from>
    <xdr:to>
      <xdr:col>16</xdr:col>
      <xdr:colOff>682627</xdr:colOff>
      <xdr:row>72</xdr:row>
      <xdr:rowOff>152517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90F316-504A-4A0F-9940-E52D9706A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73</xdr:row>
      <xdr:rowOff>154789</xdr:rowOff>
    </xdr:from>
    <xdr:to>
      <xdr:col>16</xdr:col>
      <xdr:colOff>673326</xdr:colOff>
      <xdr:row>98</xdr:row>
      <xdr:rowOff>165372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B4E8C2-A022-45E8-BC3F-605356DF4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7049-25FE-4588-93EF-649FF3A3403B}">
  <sheetPr>
    <tabColor rgb="FFFFFF00"/>
    <pageSetUpPr fitToPage="1"/>
  </sheetPr>
  <dimension ref="A1:BM289"/>
  <sheetViews>
    <sheetView topLeftCell="AI1" workbookViewId="0">
      <pane ySplit="4" topLeftCell="A143" activePane="bottomLeft" state="frozen"/>
      <selection activeCell="AI1" sqref="AI1"/>
      <selection pane="bottomLeft" activeCell="BG160" sqref="BG160:BH167"/>
    </sheetView>
  </sheetViews>
  <sheetFormatPr defaultColWidth="11.42578125" defaultRowHeight="12.75" x14ac:dyDescent="0.2"/>
  <cols>
    <col min="1" max="1" width="30.7109375" hidden="1" customWidth="1"/>
    <col min="2" max="6" width="8.7109375" hidden="1" customWidth="1"/>
    <col min="7" max="7" width="12.7109375" hidden="1" customWidth="1"/>
    <col min="8" max="8" width="3.7109375" hidden="1" customWidth="1"/>
    <col min="9" max="9" width="30.7109375" customWidth="1"/>
    <col min="10" max="10" width="8.7109375" hidden="1" customWidth="1"/>
    <col min="11" max="12" width="8.7109375" customWidth="1"/>
    <col min="13" max="14" width="8.7109375" hidden="1" customWidth="1"/>
    <col min="15" max="15" width="12.7109375" hidden="1" customWidth="1"/>
    <col min="16" max="16" width="3.7109375" customWidth="1"/>
    <col min="17" max="17" width="30.7109375" customWidth="1"/>
    <col min="18" max="18" width="8.7109375" hidden="1" customWidth="1"/>
    <col min="19" max="20" width="8.7109375" customWidth="1"/>
    <col min="21" max="22" width="8.7109375" hidden="1" customWidth="1"/>
    <col min="23" max="23" width="12.7109375" hidden="1" customWidth="1"/>
    <col min="24" max="24" width="3.7109375" customWidth="1"/>
    <col min="25" max="25" width="30.7109375" customWidth="1"/>
    <col min="26" max="26" width="8.7109375" hidden="1" customWidth="1"/>
    <col min="27" max="28" width="8.7109375" customWidth="1"/>
    <col min="29" max="30" width="8.7109375" hidden="1" customWidth="1"/>
    <col min="31" max="31" width="12.7109375" hidden="1" customWidth="1"/>
    <col min="32" max="32" width="3.7109375" customWidth="1"/>
    <col min="33" max="33" width="30.7109375" customWidth="1"/>
    <col min="34" max="34" width="8.7109375" hidden="1" customWidth="1"/>
    <col min="35" max="36" width="8.7109375" customWidth="1"/>
    <col min="37" max="38" width="8.7109375" hidden="1" customWidth="1"/>
    <col min="39" max="39" width="12.7109375" hidden="1" customWidth="1"/>
    <col min="40" max="40" width="3.7109375" customWidth="1"/>
    <col min="41" max="41" width="30.7109375" customWidth="1"/>
    <col min="42" max="42" width="4.42578125" hidden="1" customWidth="1"/>
    <col min="43" max="44" width="8.7109375" customWidth="1"/>
    <col min="45" max="46" width="8.7109375" hidden="1" customWidth="1"/>
    <col min="47" max="47" width="12.7109375" hidden="1" customWidth="1"/>
    <col min="48" max="48" width="3.7109375" customWidth="1"/>
    <col min="49" max="49" width="30.7109375" customWidth="1"/>
    <col min="50" max="50" width="8.7109375" hidden="1" customWidth="1"/>
    <col min="51" max="52" width="8.7109375" customWidth="1"/>
    <col min="53" max="54" width="8.7109375" hidden="1" customWidth="1"/>
    <col min="55" max="55" width="12.7109375" hidden="1" customWidth="1"/>
    <col min="56" max="56" width="3.7109375" customWidth="1"/>
    <col min="57" max="57" width="30.7109375" customWidth="1"/>
    <col min="58" max="58" width="8.7109375" hidden="1" customWidth="1"/>
    <col min="59" max="59" width="8.7109375" customWidth="1"/>
    <col min="60" max="60" width="9.140625" bestFit="1" customWidth="1"/>
    <col min="61" max="62" width="8.7109375" hidden="1" customWidth="1"/>
    <col min="63" max="63" width="12.7109375" hidden="1" customWidth="1"/>
  </cols>
  <sheetData>
    <row r="1" spans="1:65" ht="15" x14ac:dyDescent="0.3">
      <c r="A1" s="434">
        <v>2014</v>
      </c>
      <c r="B1" s="434"/>
      <c r="C1" s="434"/>
      <c r="D1" s="434"/>
      <c r="E1" s="434"/>
      <c r="F1" s="434"/>
      <c r="G1" s="434"/>
      <c r="H1" s="66"/>
      <c r="I1" s="434">
        <v>2015</v>
      </c>
      <c r="J1" s="434"/>
      <c r="K1" s="434"/>
      <c r="L1" s="434"/>
      <c r="M1" s="434"/>
      <c r="N1" s="434"/>
      <c r="O1" s="434"/>
      <c r="P1" s="273"/>
      <c r="Q1" s="434">
        <v>2016</v>
      </c>
      <c r="R1" s="434"/>
      <c r="S1" s="434"/>
      <c r="T1" s="434"/>
      <c r="U1" s="434"/>
      <c r="V1" s="434"/>
      <c r="W1" s="434"/>
      <c r="X1" s="66"/>
      <c r="Y1" s="434">
        <v>2017</v>
      </c>
      <c r="Z1" s="434"/>
      <c r="AA1" s="434"/>
      <c r="AB1" s="434"/>
      <c r="AC1" s="434"/>
      <c r="AD1" s="434"/>
      <c r="AE1" s="434"/>
      <c r="AF1" s="273"/>
      <c r="AG1" s="431">
        <v>2018</v>
      </c>
      <c r="AH1" s="431"/>
      <c r="AI1" s="431"/>
      <c r="AJ1" s="431"/>
      <c r="AK1" s="431"/>
      <c r="AL1" s="431"/>
      <c r="AM1" s="431"/>
      <c r="AN1" s="273"/>
      <c r="AO1" s="431">
        <v>2019</v>
      </c>
      <c r="AP1" s="431"/>
      <c r="AQ1" s="431"/>
      <c r="AR1" s="431"/>
      <c r="AS1" s="431"/>
      <c r="AT1" s="431"/>
      <c r="AU1" s="431"/>
      <c r="AV1" s="66"/>
      <c r="AW1" s="431">
        <v>2020</v>
      </c>
      <c r="AX1" s="431"/>
      <c r="AY1" s="431"/>
      <c r="AZ1" s="431"/>
      <c r="BA1" s="431"/>
      <c r="BB1" s="431"/>
      <c r="BC1" s="431"/>
      <c r="BD1" s="66"/>
      <c r="BE1" s="431">
        <v>2021</v>
      </c>
      <c r="BF1" s="431"/>
      <c r="BG1" s="431"/>
      <c r="BH1" s="431"/>
      <c r="BI1" s="431"/>
      <c r="BJ1" s="431"/>
      <c r="BK1" s="431"/>
      <c r="BL1" s="66"/>
      <c r="BM1" s="66"/>
    </row>
    <row r="2" spans="1:65" ht="15" x14ac:dyDescent="0.3">
      <c r="A2" s="429" t="s">
        <v>118</v>
      </c>
      <c r="B2" s="430"/>
      <c r="C2" s="430"/>
      <c r="D2" s="430"/>
      <c r="E2" s="430"/>
      <c r="F2" s="430"/>
      <c r="G2" s="245"/>
      <c r="H2" s="66"/>
      <c r="I2" s="429" t="s">
        <v>118</v>
      </c>
      <c r="J2" s="430"/>
      <c r="K2" s="430"/>
      <c r="L2" s="430"/>
      <c r="M2" s="430"/>
      <c r="N2" s="430"/>
      <c r="O2" s="245"/>
      <c r="P2" s="6"/>
      <c r="Q2" s="429" t="s">
        <v>118</v>
      </c>
      <c r="R2" s="430"/>
      <c r="S2" s="430"/>
      <c r="T2" s="430"/>
      <c r="U2" s="430"/>
      <c r="V2" s="430"/>
      <c r="W2" s="245"/>
      <c r="X2" s="66"/>
      <c r="Y2" s="429" t="s">
        <v>118</v>
      </c>
      <c r="Z2" s="430"/>
      <c r="AA2" s="430"/>
      <c r="AB2" s="430"/>
      <c r="AC2" s="430"/>
      <c r="AD2" s="430"/>
      <c r="AE2" s="245"/>
      <c r="AF2" s="6"/>
      <c r="AG2" s="432" t="s">
        <v>118</v>
      </c>
      <c r="AH2" s="433"/>
      <c r="AI2" s="433"/>
      <c r="AJ2" s="433"/>
      <c r="AK2" s="433"/>
      <c r="AL2" s="433"/>
      <c r="AM2" s="246"/>
      <c r="AN2" s="6"/>
      <c r="AO2" s="432" t="s">
        <v>118</v>
      </c>
      <c r="AP2" s="433"/>
      <c r="AQ2" s="433"/>
      <c r="AR2" s="433"/>
      <c r="AS2" s="433"/>
      <c r="AT2" s="433"/>
      <c r="AU2" s="246"/>
      <c r="AV2" s="66"/>
      <c r="AW2" s="432" t="s">
        <v>118</v>
      </c>
      <c r="AX2" s="433"/>
      <c r="AY2" s="433"/>
      <c r="AZ2" s="433"/>
      <c r="BA2" s="433"/>
      <c r="BB2" s="433"/>
      <c r="BC2" s="246"/>
      <c r="BD2" s="66"/>
      <c r="BE2" s="432" t="s">
        <v>118</v>
      </c>
      <c r="BF2" s="433"/>
      <c r="BG2" s="433"/>
      <c r="BH2" s="433"/>
      <c r="BI2" s="433"/>
      <c r="BJ2" s="433"/>
      <c r="BK2" s="246"/>
      <c r="BL2" s="66"/>
      <c r="BM2" s="66"/>
    </row>
    <row r="3" spans="1:65" ht="15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"/>
      <c r="Z3" s="7"/>
      <c r="AA3" s="7"/>
      <c r="AB3" s="7"/>
      <c r="AC3" s="7"/>
      <c r="AD3" s="7"/>
      <c r="AE3" s="6"/>
      <c r="AF3" s="66"/>
      <c r="AG3" s="53"/>
      <c r="AH3" s="54"/>
      <c r="AI3" s="54"/>
      <c r="AJ3" s="54"/>
      <c r="AK3" s="54"/>
      <c r="AL3" s="54"/>
      <c r="AM3" s="53"/>
      <c r="AN3" s="66"/>
      <c r="AO3" s="53"/>
      <c r="AP3" s="54"/>
      <c r="AQ3" s="54"/>
      <c r="AR3" s="54"/>
      <c r="AS3" s="54"/>
      <c r="AT3" s="54"/>
      <c r="AU3" s="53"/>
      <c r="AV3" s="66"/>
      <c r="AW3" s="53"/>
      <c r="AX3" s="54"/>
      <c r="AY3" s="54"/>
      <c r="AZ3" s="54"/>
      <c r="BA3" s="54"/>
      <c r="BB3" s="54"/>
      <c r="BC3" s="53"/>
      <c r="BD3" s="66"/>
      <c r="BE3" s="53"/>
      <c r="BF3" s="54"/>
      <c r="BG3" s="54"/>
      <c r="BH3" s="54"/>
      <c r="BI3" s="54"/>
      <c r="BJ3" s="54"/>
      <c r="BK3" s="53"/>
      <c r="BL3" s="66"/>
      <c r="BM3" s="66"/>
    </row>
    <row r="4" spans="1:65" ht="15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12"/>
      <c r="AH4" s="12"/>
      <c r="AI4" s="12"/>
      <c r="AJ4" s="12"/>
      <c r="AK4" s="12"/>
      <c r="AL4" s="12"/>
      <c r="AM4" s="12"/>
      <c r="AN4" s="66"/>
      <c r="AO4" s="12"/>
      <c r="AP4" s="12"/>
      <c r="AQ4" s="12"/>
      <c r="AR4" s="12"/>
      <c r="AS4" s="12"/>
      <c r="AT4" s="12"/>
      <c r="AU4" s="12"/>
      <c r="AV4" s="66"/>
      <c r="AW4" s="12"/>
      <c r="AX4" s="12"/>
      <c r="AY4" s="12"/>
      <c r="AZ4" s="12"/>
      <c r="BA4" s="12"/>
      <c r="BB4" s="12"/>
      <c r="BC4" s="12"/>
      <c r="BD4" s="66"/>
      <c r="BE4" s="12"/>
      <c r="BF4" s="12"/>
      <c r="BG4" s="12"/>
      <c r="BH4" s="12"/>
      <c r="BI4" s="12"/>
      <c r="BJ4" s="12"/>
      <c r="BK4" s="12"/>
      <c r="BL4" s="66"/>
      <c r="BM4" s="66"/>
    </row>
    <row r="5" spans="1:65" s="187" customFormat="1" ht="120" x14ac:dyDescent="0.2">
      <c r="A5" s="274"/>
      <c r="B5" s="275" t="s">
        <v>172</v>
      </c>
      <c r="C5" s="275" t="s">
        <v>173</v>
      </c>
      <c r="D5" s="275" t="s">
        <v>0</v>
      </c>
      <c r="E5" s="275" t="s">
        <v>1</v>
      </c>
      <c r="F5" s="276" t="s">
        <v>115</v>
      </c>
      <c r="G5" s="275" t="s">
        <v>2</v>
      </c>
      <c r="H5" s="274"/>
      <c r="I5" s="274"/>
      <c r="J5" s="275" t="s">
        <v>172</v>
      </c>
      <c r="K5" s="275" t="s">
        <v>173</v>
      </c>
      <c r="L5" s="275" t="s">
        <v>0</v>
      </c>
      <c r="M5" s="275" t="s">
        <v>1</v>
      </c>
      <c r="N5" s="276" t="s">
        <v>115</v>
      </c>
      <c r="O5" s="275" t="s">
        <v>2</v>
      </c>
      <c r="P5" s="188"/>
      <c r="Q5" s="274"/>
      <c r="R5" s="275" t="s">
        <v>172</v>
      </c>
      <c r="S5" s="275" t="s">
        <v>173</v>
      </c>
      <c r="T5" s="275" t="s">
        <v>0</v>
      </c>
      <c r="U5" s="275" t="s">
        <v>1</v>
      </c>
      <c r="V5" s="276" t="s">
        <v>115</v>
      </c>
      <c r="W5" s="275" t="s">
        <v>2</v>
      </c>
      <c r="X5" s="274"/>
      <c r="Y5" s="274"/>
      <c r="Z5" s="275" t="s">
        <v>172</v>
      </c>
      <c r="AA5" s="275" t="s">
        <v>173</v>
      </c>
      <c r="AB5" s="275" t="s">
        <v>0</v>
      </c>
      <c r="AC5" s="275" t="s">
        <v>1</v>
      </c>
      <c r="AD5" s="276" t="s">
        <v>115</v>
      </c>
      <c r="AE5" s="275" t="s">
        <v>2</v>
      </c>
      <c r="AF5" s="188"/>
      <c r="AG5" s="277"/>
      <c r="AH5" s="275" t="s">
        <v>172</v>
      </c>
      <c r="AI5" s="275" t="s">
        <v>173</v>
      </c>
      <c r="AJ5" s="275" t="s">
        <v>0</v>
      </c>
      <c r="AK5" s="275" t="s">
        <v>1</v>
      </c>
      <c r="AL5" s="276" t="s">
        <v>115</v>
      </c>
      <c r="AM5" s="275" t="s">
        <v>2</v>
      </c>
      <c r="AN5" s="188"/>
      <c r="AO5" s="277"/>
      <c r="AP5" s="275" t="s">
        <v>172</v>
      </c>
      <c r="AQ5" s="275" t="s">
        <v>173</v>
      </c>
      <c r="AR5" s="275" t="s">
        <v>0</v>
      </c>
      <c r="AS5" s="275" t="s">
        <v>1</v>
      </c>
      <c r="AT5" s="276" t="s">
        <v>115</v>
      </c>
      <c r="AU5" s="275" t="s">
        <v>2</v>
      </c>
      <c r="AV5" s="274"/>
      <c r="AW5" s="277"/>
      <c r="AX5" s="275" t="s">
        <v>172</v>
      </c>
      <c r="AY5" s="275" t="s">
        <v>173</v>
      </c>
      <c r="AZ5" s="275" t="s">
        <v>0</v>
      </c>
      <c r="BA5" s="275" t="s">
        <v>1</v>
      </c>
      <c r="BB5" s="276" t="s">
        <v>115</v>
      </c>
      <c r="BC5" s="275" t="s">
        <v>2</v>
      </c>
      <c r="BD5" s="274"/>
      <c r="BE5" s="277"/>
      <c r="BF5" s="275" t="s">
        <v>172</v>
      </c>
      <c r="BG5" s="275" t="s">
        <v>173</v>
      </c>
      <c r="BH5" s="275" t="s">
        <v>0</v>
      </c>
      <c r="BI5" s="275" t="s">
        <v>1</v>
      </c>
      <c r="BJ5" s="276" t="s">
        <v>115</v>
      </c>
      <c r="BK5" s="275" t="s">
        <v>2</v>
      </c>
      <c r="BL5" s="274"/>
      <c r="BM5" s="274"/>
    </row>
    <row r="6" spans="1:65" ht="15" customHeight="1" x14ac:dyDescent="0.3">
      <c r="A6" s="278"/>
      <c r="B6" s="279" t="s">
        <v>117</v>
      </c>
      <c r="C6" s="279" t="s">
        <v>117</v>
      </c>
      <c r="D6" s="280" t="s">
        <v>113</v>
      </c>
      <c r="E6" s="279" t="s">
        <v>119</v>
      </c>
      <c r="F6" s="281" t="s">
        <v>114</v>
      </c>
      <c r="G6" s="279" t="s">
        <v>116</v>
      </c>
      <c r="H6" s="66"/>
      <c r="I6" s="278"/>
      <c r="J6" s="279" t="s">
        <v>117</v>
      </c>
      <c r="K6" s="279" t="s">
        <v>117</v>
      </c>
      <c r="L6" s="280" t="s">
        <v>113</v>
      </c>
      <c r="M6" s="279" t="s">
        <v>119</v>
      </c>
      <c r="N6" s="281" t="s">
        <v>114</v>
      </c>
      <c r="O6" s="279" t="s">
        <v>116</v>
      </c>
      <c r="P6" s="5"/>
      <c r="Q6" s="66"/>
      <c r="R6" s="279" t="s">
        <v>117</v>
      </c>
      <c r="S6" s="279" t="s">
        <v>117</v>
      </c>
      <c r="T6" s="280" t="s">
        <v>113</v>
      </c>
      <c r="U6" s="279" t="s">
        <v>119</v>
      </c>
      <c r="V6" s="281" t="s">
        <v>114</v>
      </c>
      <c r="W6" s="279" t="s">
        <v>116</v>
      </c>
      <c r="X6" s="66"/>
      <c r="Y6" s="66"/>
      <c r="Z6" s="279" t="s">
        <v>117</v>
      </c>
      <c r="AA6" s="279" t="s">
        <v>117</v>
      </c>
      <c r="AB6" s="280" t="s">
        <v>113</v>
      </c>
      <c r="AC6" s="279" t="s">
        <v>119</v>
      </c>
      <c r="AD6" s="281" t="s">
        <v>114</v>
      </c>
      <c r="AE6" s="279" t="s">
        <v>116</v>
      </c>
      <c r="AF6" s="5"/>
      <c r="AG6" s="12"/>
      <c r="AH6" s="279" t="s">
        <v>117</v>
      </c>
      <c r="AI6" s="279" t="s">
        <v>117</v>
      </c>
      <c r="AJ6" s="280" t="s">
        <v>113</v>
      </c>
      <c r="AK6" s="279" t="s">
        <v>119</v>
      </c>
      <c r="AL6" s="281" t="s">
        <v>114</v>
      </c>
      <c r="AM6" s="279" t="s">
        <v>116</v>
      </c>
      <c r="AN6" s="5"/>
      <c r="AO6" s="12"/>
      <c r="AP6" s="279" t="s">
        <v>117</v>
      </c>
      <c r="AQ6" s="279" t="s">
        <v>117</v>
      </c>
      <c r="AR6" s="280" t="s">
        <v>113</v>
      </c>
      <c r="AS6" s="279" t="s">
        <v>119</v>
      </c>
      <c r="AT6" s="281" t="s">
        <v>114</v>
      </c>
      <c r="AU6" s="279" t="s">
        <v>116</v>
      </c>
      <c r="AV6" s="66"/>
      <c r="AW6" s="12"/>
      <c r="AX6" s="279" t="s">
        <v>117</v>
      </c>
      <c r="AY6" s="279" t="s">
        <v>117</v>
      </c>
      <c r="AZ6" s="280" t="s">
        <v>113</v>
      </c>
      <c r="BA6" s="279" t="s">
        <v>119</v>
      </c>
      <c r="BB6" s="281" t="s">
        <v>114</v>
      </c>
      <c r="BC6" s="279" t="s">
        <v>116</v>
      </c>
      <c r="BD6" s="66"/>
      <c r="BE6" s="12"/>
      <c r="BF6" s="279" t="s">
        <v>117</v>
      </c>
      <c r="BG6" s="279" t="s">
        <v>117</v>
      </c>
      <c r="BH6" s="280" t="s">
        <v>113</v>
      </c>
      <c r="BI6" s="279" t="s">
        <v>119</v>
      </c>
      <c r="BJ6" s="281" t="s">
        <v>114</v>
      </c>
      <c r="BK6" s="279" t="s">
        <v>116</v>
      </c>
      <c r="BL6" s="66"/>
      <c r="BM6" s="66"/>
    </row>
    <row r="7" spans="1:65" ht="15" customHeight="1" x14ac:dyDescent="0.3">
      <c r="A7" s="247" t="s">
        <v>187</v>
      </c>
      <c r="B7" s="247"/>
      <c r="C7" s="140"/>
      <c r="D7" s="140"/>
      <c r="E7" s="140"/>
      <c r="F7" s="140"/>
      <c r="G7" s="140"/>
      <c r="H7" s="66"/>
      <c r="I7" s="247" t="s">
        <v>187</v>
      </c>
      <c r="J7" s="247"/>
      <c r="K7" s="140"/>
      <c r="L7" s="140"/>
      <c r="M7" s="140"/>
      <c r="N7" s="140"/>
      <c r="O7" s="140"/>
      <c r="P7" s="7"/>
      <c r="Q7" s="247" t="s">
        <v>187</v>
      </c>
      <c r="R7" s="247"/>
      <c r="S7" s="247"/>
      <c r="T7" s="247"/>
      <c r="U7" s="247"/>
      <c r="V7" s="4"/>
      <c r="W7" s="247"/>
      <c r="X7" s="66"/>
      <c r="Y7" s="247" t="s">
        <v>187</v>
      </c>
      <c r="Z7" s="247"/>
      <c r="AA7" s="247"/>
      <c r="AB7" s="247"/>
      <c r="AC7" s="247"/>
      <c r="AD7" s="4"/>
      <c r="AE7" s="247"/>
      <c r="AF7" s="7"/>
      <c r="AG7" s="247" t="s">
        <v>187</v>
      </c>
      <c r="AH7" s="159"/>
      <c r="AI7" s="159"/>
      <c r="AJ7" s="159"/>
      <c r="AK7" s="159"/>
      <c r="AL7" s="28"/>
      <c r="AM7" s="159"/>
      <c r="AN7" s="7"/>
      <c r="AO7" s="247" t="s">
        <v>187</v>
      </c>
      <c r="AP7" s="159"/>
      <c r="AQ7" s="159"/>
      <c r="AR7" s="159"/>
      <c r="AS7" s="159"/>
      <c r="AT7" s="28"/>
      <c r="AU7" s="159"/>
      <c r="AV7" s="66"/>
      <c r="AW7" s="247" t="s">
        <v>187</v>
      </c>
      <c r="AX7" s="159"/>
      <c r="AY7" s="159"/>
      <c r="AZ7" s="159"/>
      <c r="BA7" s="159"/>
      <c r="BB7" s="28"/>
      <c r="BC7" s="159"/>
      <c r="BD7" s="66"/>
      <c r="BE7" s="247" t="s">
        <v>187</v>
      </c>
      <c r="BF7" s="159"/>
      <c r="BG7" s="159"/>
      <c r="BH7" s="159"/>
      <c r="BI7" s="159"/>
      <c r="BJ7" s="28"/>
      <c r="BK7" s="159"/>
      <c r="BL7" s="66"/>
      <c r="BM7" s="66"/>
    </row>
    <row r="8" spans="1:65" ht="15" x14ac:dyDescent="0.3">
      <c r="A8" s="114" t="s">
        <v>3</v>
      </c>
      <c r="B8" s="67">
        <v>4996.6251770000008</v>
      </c>
      <c r="C8" s="67">
        <v>4996.6251770000008</v>
      </c>
      <c r="D8" s="67">
        <v>9033.8983200160019</v>
      </c>
      <c r="E8" s="67">
        <v>1808.1324868447048</v>
      </c>
      <c r="F8" s="82">
        <v>22.086000000000002</v>
      </c>
      <c r="G8" s="67">
        <v>1995226.7829587343</v>
      </c>
      <c r="H8" s="66"/>
      <c r="I8" s="114" t="s">
        <v>3</v>
      </c>
      <c r="J8" s="67">
        <v>4613</v>
      </c>
      <c r="K8" s="67">
        <v>4613</v>
      </c>
      <c r="L8" s="67">
        <v>7491</v>
      </c>
      <c r="M8" s="67">
        <v>1624</v>
      </c>
      <c r="N8" s="82">
        <v>22.33</v>
      </c>
      <c r="O8" s="67">
        <v>1672740.2999999998</v>
      </c>
      <c r="P8" s="67"/>
      <c r="Q8" s="114" t="s">
        <v>3</v>
      </c>
      <c r="R8" s="67">
        <v>5158</v>
      </c>
      <c r="S8" s="67">
        <v>5158</v>
      </c>
      <c r="T8" s="67">
        <v>8273</v>
      </c>
      <c r="U8" s="67">
        <v>1603.9162466072121</v>
      </c>
      <c r="V8" s="82">
        <v>23</v>
      </c>
      <c r="W8" s="67">
        <v>1902790</v>
      </c>
      <c r="X8" s="66"/>
      <c r="Y8" s="66" t="s">
        <v>3</v>
      </c>
      <c r="Z8" s="67"/>
      <c r="AA8" s="67">
        <v>5420</v>
      </c>
      <c r="AB8" s="67">
        <v>8017</v>
      </c>
      <c r="AC8" s="67">
        <v>1479.1512915129151</v>
      </c>
      <c r="AD8" s="68">
        <v>20.399999999999999</v>
      </c>
      <c r="AE8" s="67">
        <v>1635468</v>
      </c>
      <c r="AF8" s="67"/>
      <c r="AG8" s="12" t="s">
        <v>3</v>
      </c>
      <c r="AH8" s="13"/>
      <c r="AI8" s="13">
        <v>5970</v>
      </c>
      <c r="AJ8" s="13">
        <v>11373</v>
      </c>
      <c r="AK8" s="13">
        <v>1905.0251256281408</v>
      </c>
      <c r="AL8" s="14">
        <v>17.670000000000002</v>
      </c>
      <c r="AM8" s="13">
        <v>2009609.1000000003</v>
      </c>
      <c r="AN8" s="67"/>
      <c r="AO8" s="12" t="s">
        <v>3</v>
      </c>
      <c r="AP8" s="13"/>
      <c r="AQ8" s="13">
        <v>5838</v>
      </c>
      <c r="AR8" s="13">
        <v>8804</v>
      </c>
      <c r="AS8" s="13">
        <v>1508</v>
      </c>
      <c r="AT8" s="14">
        <v>18.670000000000002</v>
      </c>
      <c r="AU8" s="13">
        <v>1643706.8000000003</v>
      </c>
      <c r="AV8" s="66"/>
      <c r="AW8" s="12" t="s">
        <v>3</v>
      </c>
      <c r="AX8" s="13"/>
      <c r="AY8" s="13">
        <v>6075</v>
      </c>
      <c r="AZ8" s="13">
        <v>10491</v>
      </c>
      <c r="BA8" s="13">
        <v>1727</v>
      </c>
      <c r="BB8" s="14">
        <v>19.47</v>
      </c>
      <c r="BC8" s="13">
        <v>2042597.7</v>
      </c>
      <c r="BD8" s="66"/>
      <c r="BE8" s="12" t="s">
        <v>3</v>
      </c>
      <c r="BF8" s="13"/>
      <c r="BG8" s="13">
        <v>5977</v>
      </c>
      <c r="BH8" s="13">
        <v>11297</v>
      </c>
      <c r="BI8" s="13">
        <v>1890.0786347666053</v>
      </c>
      <c r="BJ8" s="14">
        <v>23.3</v>
      </c>
      <c r="BK8" s="13">
        <v>2632201</v>
      </c>
      <c r="BL8" s="66"/>
      <c r="BM8" s="66"/>
    </row>
    <row r="9" spans="1:65" ht="15" x14ac:dyDescent="0.3">
      <c r="A9" s="114" t="s">
        <v>4</v>
      </c>
      <c r="B9" s="67">
        <v>23405.423282</v>
      </c>
      <c r="C9" s="67">
        <v>23405.423282</v>
      </c>
      <c r="D9" s="67">
        <v>35599.648811921994</v>
      </c>
      <c r="E9" s="67">
        <v>1520.9175482505029</v>
      </c>
      <c r="F9" s="82">
        <v>19.39</v>
      </c>
      <c r="G9" s="67">
        <v>6902771.9046316752</v>
      </c>
      <c r="H9" s="66"/>
      <c r="I9" s="114" t="s">
        <v>4</v>
      </c>
      <c r="J9" s="67">
        <v>19111</v>
      </c>
      <c r="K9" s="67">
        <v>19111</v>
      </c>
      <c r="L9" s="67">
        <v>30883.376</v>
      </c>
      <c r="M9" s="67">
        <v>1616</v>
      </c>
      <c r="N9" s="82">
        <v>19.8</v>
      </c>
      <c r="O9" s="67">
        <v>6114908.4479999999</v>
      </c>
      <c r="P9" s="67"/>
      <c r="Q9" s="114" t="s">
        <v>4</v>
      </c>
      <c r="R9" s="67">
        <v>21370</v>
      </c>
      <c r="S9" s="67">
        <v>21370</v>
      </c>
      <c r="T9" s="67">
        <v>35880</v>
      </c>
      <c r="U9" s="67">
        <v>1678.9892372484792</v>
      </c>
      <c r="V9" s="82">
        <v>20.27</v>
      </c>
      <c r="W9" s="67">
        <v>7272876</v>
      </c>
      <c r="X9" s="66"/>
      <c r="Y9" s="66" t="s">
        <v>4</v>
      </c>
      <c r="Z9" s="67"/>
      <c r="AA9" s="67">
        <v>19303</v>
      </c>
      <c r="AB9" s="67">
        <v>28607</v>
      </c>
      <c r="AC9" s="67">
        <v>1481.9976169507331</v>
      </c>
      <c r="AD9" s="68">
        <v>19.47</v>
      </c>
      <c r="AE9" s="67">
        <v>5569782.8999999994</v>
      </c>
      <c r="AF9" s="67"/>
      <c r="AG9" s="12" t="s">
        <v>4</v>
      </c>
      <c r="AH9" s="13"/>
      <c r="AI9" s="13">
        <v>20194</v>
      </c>
      <c r="AJ9" s="13">
        <v>33582</v>
      </c>
      <c r="AK9" s="13">
        <v>1662.9691987719125</v>
      </c>
      <c r="AL9" s="14">
        <v>18.2</v>
      </c>
      <c r="AM9" s="13">
        <v>6111924</v>
      </c>
      <c r="AN9" s="67"/>
      <c r="AO9" s="12" t="s">
        <v>4</v>
      </c>
      <c r="AP9" s="13"/>
      <c r="AQ9" s="13">
        <v>20472</v>
      </c>
      <c r="AR9" s="13">
        <v>27944</v>
      </c>
      <c r="AS9" s="13">
        <v>1365</v>
      </c>
      <c r="AT9" s="14">
        <v>19.329999999999998</v>
      </c>
      <c r="AU9" s="13">
        <v>5401575.1999999993</v>
      </c>
      <c r="AV9" s="66"/>
      <c r="AW9" s="12" t="s">
        <v>4</v>
      </c>
      <c r="AX9" s="13"/>
      <c r="AY9" s="13">
        <v>21191</v>
      </c>
      <c r="AZ9" s="13">
        <v>28227</v>
      </c>
      <c r="BA9" s="13">
        <v>1332</v>
      </c>
      <c r="BB9" s="14">
        <v>19.13</v>
      </c>
      <c r="BC9" s="13">
        <v>5399825.0999999996</v>
      </c>
      <c r="BD9" s="66"/>
      <c r="BE9" s="12" t="s">
        <v>4</v>
      </c>
      <c r="BF9" s="13"/>
      <c r="BG9" s="13">
        <v>20030</v>
      </c>
      <c r="BH9" s="13">
        <v>27842</v>
      </c>
      <c r="BI9" s="13">
        <v>1390.0149775336995</v>
      </c>
      <c r="BJ9" s="14">
        <v>22.93</v>
      </c>
      <c r="BK9" s="13">
        <v>6384170.6000000006</v>
      </c>
      <c r="BL9" s="66"/>
      <c r="BM9" s="66"/>
    </row>
    <row r="10" spans="1:65" ht="15" x14ac:dyDescent="0.3">
      <c r="A10" s="114" t="s">
        <v>5</v>
      </c>
      <c r="B10" s="67">
        <v>18754.895777000005</v>
      </c>
      <c r="C10" s="67">
        <v>18754.895777000005</v>
      </c>
      <c r="D10" s="67">
        <v>12434.495900151003</v>
      </c>
      <c r="E10" s="67">
        <v>662.76325181883067</v>
      </c>
      <c r="F10" s="82">
        <v>23.53</v>
      </c>
      <c r="G10" s="67">
        <v>2925836.8853055313</v>
      </c>
      <c r="H10" s="66"/>
      <c r="I10" s="114" t="s">
        <v>5</v>
      </c>
      <c r="J10" s="67">
        <v>14467</v>
      </c>
      <c r="K10" s="67">
        <v>14467</v>
      </c>
      <c r="L10" s="67">
        <v>8173.8549999999996</v>
      </c>
      <c r="M10" s="67">
        <v>565</v>
      </c>
      <c r="N10" s="82">
        <v>24.27</v>
      </c>
      <c r="O10" s="67">
        <v>1983794.6084999999</v>
      </c>
      <c r="P10" s="67"/>
      <c r="Q10" s="114" t="s">
        <v>5</v>
      </c>
      <c r="R10" s="67">
        <v>15316</v>
      </c>
      <c r="S10" s="67">
        <v>15316</v>
      </c>
      <c r="T10" s="67">
        <v>14106</v>
      </c>
      <c r="U10" s="67">
        <v>920.99764951684517</v>
      </c>
      <c r="V10" s="82">
        <v>24.33</v>
      </c>
      <c r="W10" s="67">
        <v>3431989.8</v>
      </c>
      <c r="X10" s="66"/>
      <c r="Y10" s="66" t="s">
        <v>5</v>
      </c>
      <c r="Z10" s="67"/>
      <c r="AA10" s="67">
        <v>14736</v>
      </c>
      <c r="AB10" s="67">
        <v>8075</v>
      </c>
      <c r="AC10" s="67">
        <v>547.97774158523339</v>
      </c>
      <c r="AD10" s="68">
        <v>24.47</v>
      </c>
      <c r="AE10" s="67">
        <v>1975952.5</v>
      </c>
      <c r="AF10" s="67"/>
      <c r="AG10" s="12" t="s">
        <v>5</v>
      </c>
      <c r="AH10" s="13"/>
      <c r="AI10" s="13">
        <v>15215</v>
      </c>
      <c r="AJ10" s="13">
        <v>10194</v>
      </c>
      <c r="AK10" s="13">
        <v>669.99671376930655</v>
      </c>
      <c r="AL10" s="14">
        <v>20.67</v>
      </c>
      <c r="AM10" s="13">
        <v>2107099.8000000003</v>
      </c>
      <c r="AN10" s="67"/>
      <c r="AO10" s="12" t="s">
        <v>5</v>
      </c>
      <c r="AP10" s="13"/>
      <c r="AQ10" s="13">
        <v>14175</v>
      </c>
      <c r="AR10" s="13">
        <v>7782</v>
      </c>
      <c r="AS10" s="13">
        <v>549</v>
      </c>
      <c r="AT10" s="14">
        <v>23.73</v>
      </c>
      <c r="AU10" s="13">
        <v>1846668.6</v>
      </c>
      <c r="AV10" s="66"/>
      <c r="AW10" s="12" t="s">
        <v>5</v>
      </c>
      <c r="AX10" s="13"/>
      <c r="AY10" s="13">
        <v>15236</v>
      </c>
      <c r="AZ10" s="13">
        <v>8532</v>
      </c>
      <c r="BA10" s="13">
        <v>560</v>
      </c>
      <c r="BB10" s="14">
        <v>23.53</v>
      </c>
      <c r="BC10" s="13">
        <v>2007579.6</v>
      </c>
      <c r="BD10" s="66"/>
      <c r="BE10" s="12" t="s">
        <v>5</v>
      </c>
      <c r="BF10" s="13"/>
      <c r="BG10" s="13">
        <v>14446</v>
      </c>
      <c r="BH10" s="13">
        <v>6140</v>
      </c>
      <c r="BI10" s="13">
        <v>425.0311504914855</v>
      </c>
      <c r="BJ10" s="14">
        <v>28.27</v>
      </c>
      <c r="BK10" s="13">
        <v>1735778</v>
      </c>
      <c r="BL10" s="66"/>
      <c r="BM10" s="66"/>
    </row>
    <row r="11" spans="1:65" ht="15" x14ac:dyDescent="0.3">
      <c r="A11" s="282" t="s">
        <v>6</v>
      </c>
      <c r="B11" s="67">
        <v>1426.23368</v>
      </c>
      <c r="C11" s="67">
        <v>1426.23368</v>
      </c>
      <c r="D11" s="67">
        <v>1822.72664304</v>
      </c>
      <c r="E11" s="67">
        <v>1277.9012607910668</v>
      </c>
      <c r="F11" s="82">
        <v>20.91</v>
      </c>
      <c r="G11" s="67">
        <v>381132.14105966396</v>
      </c>
      <c r="H11" s="66"/>
      <c r="I11" s="282" t="s">
        <v>6</v>
      </c>
      <c r="J11" s="67">
        <v>1476</v>
      </c>
      <c r="K11" s="67">
        <v>1476</v>
      </c>
      <c r="L11" s="67">
        <v>1739</v>
      </c>
      <c r="M11" s="67">
        <v>1178</v>
      </c>
      <c r="N11" s="82">
        <v>21.6</v>
      </c>
      <c r="O11" s="67">
        <v>375624</v>
      </c>
      <c r="P11" s="67"/>
      <c r="Q11" s="282" t="s">
        <v>6</v>
      </c>
      <c r="R11" s="67">
        <v>1453</v>
      </c>
      <c r="S11" s="67">
        <v>1453</v>
      </c>
      <c r="T11" s="67">
        <v>2051</v>
      </c>
      <c r="U11" s="67">
        <v>1411.5622849277356</v>
      </c>
      <c r="V11" s="82">
        <v>21.6</v>
      </c>
      <c r="W11" s="67">
        <v>443016</v>
      </c>
      <c r="X11" s="66"/>
      <c r="Y11" s="66" t="s">
        <v>6</v>
      </c>
      <c r="Z11" s="67"/>
      <c r="AA11" s="67">
        <v>1296</v>
      </c>
      <c r="AB11" s="67">
        <v>1328</v>
      </c>
      <c r="AC11" s="67">
        <v>1024.6913580246915</v>
      </c>
      <c r="AD11" s="68">
        <v>21.33</v>
      </c>
      <c r="AE11" s="67">
        <v>283262.39999999997</v>
      </c>
      <c r="AF11" s="67"/>
      <c r="AG11" s="12" t="s">
        <v>6</v>
      </c>
      <c r="AH11" s="13"/>
      <c r="AI11" s="13">
        <v>1272</v>
      </c>
      <c r="AJ11" s="13">
        <v>1553</v>
      </c>
      <c r="AK11" s="13">
        <v>1220.9119496855346</v>
      </c>
      <c r="AL11" s="14">
        <v>18.399999999999999</v>
      </c>
      <c r="AM11" s="13">
        <v>285752</v>
      </c>
      <c r="AN11" s="67"/>
      <c r="AO11" s="12" t="s">
        <v>6</v>
      </c>
      <c r="AP11" s="13"/>
      <c r="AQ11" s="13">
        <v>882</v>
      </c>
      <c r="AR11" s="13">
        <v>916</v>
      </c>
      <c r="AS11" s="13">
        <v>1038</v>
      </c>
      <c r="AT11" s="14">
        <v>18.8</v>
      </c>
      <c r="AU11" s="13">
        <v>172208</v>
      </c>
      <c r="AV11" s="66"/>
      <c r="AW11" s="12" t="s">
        <v>6</v>
      </c>
      <c r="AX11" s="13"/>
      <c r="AY11" s="13">
        <v>880</v>
      </c>
      <c r="AZ11" s="13">
        <v>900</v>
      </c>
      <c r="BA11" s="13">
        <v>1023</v>
      </c>
      <c r="BB11" s="14">
        <v>19.13</v>
      </c>
      <c r="BC11" s="13">
        <v>172170</v>
      </c>
      <c r="BD11" s="66"/>
      <c r="BE11" s="12" t="s">
        <v>6</v>
      </c>
      <c r="BF11" s="13"/>
      <c r="BG11" s="13">
        <v>881</v>
      </c>
      <c r="BH11" s="13">
        <v>1145</v>
      </c>
      <c r="BI11" s="13">
        <v>1299.6594778660613</v>
      </c>
      <c r="BJ11" s="14">
        <v>22.53</v>
      </c>
      <c r="BK11" s="13">
        <v>257968.5</v>
      </c>
      <c r="BL11" s="66"/>
      <c r="BM11" s="66"/>
    </row>
    <row r="12" spans="1:65" ht="15" x14ac:dyDescent="0.3">
      <c r="A12" s="114" t="s">
        <v>7</v>
      </c>
      <c r="B12" s="67">
        <v>29.982220000000002</v>
      </c>
      <c r="C12" s="67">
        <v>29.982220000000002</v>
      </c>
      <c r="D12" s="67">
        <v>47.88160534</v>
      </c>
      <c r="E12" s="67"/>
      <c r="F12" s="82">
        <v>150</v>
      </c>
      <c r="G12" s="67">
        <v>71822.408009999999</v>
      </c>
      <c r="H12" s="66"/>
      <c r="I12" s="114" t="s">
        <v>7</v>
      </c>
      <c r="J12" s="67">
        <v>28</v>
      </c>
      <c r="K12" s="67">
        <v>28</v>
      </c>
      <c r="L12" s="67">
        <v>54</v>
      </c>
      <c r="M12" s="67">
        <v>1928.5714285714287</v>
      </c>
      <c r="N12" s="82">
        <v>150</v>
      </c>
      <c r="O12" s="67">
        <v>81000</v>
      </c>
      <c r="P12" s="67"/>
      <c r="Q12" s="114" t="s">
        <v>7</v>
      </c>
      <c r="R12" s="67">
        <v>28</v>
      </c>
      <c r="S12" s="67">
        <v>28</v>
      </c>
      <c r="T12" s="67">
        <v>56</v>
      </c>
      <c r="U12" s="67">
        <v>2000</v>
      </c>
      <c r="V12" s="82">
        <v>147</v>
      </c>
      <c r="W12" s="67">
        <v>82320</v>
      </c>
      <c r="X12" s="66"/>
      <c r="Y12" s="66" t="s">
        <v>7</v>
      </c>
      <c r="Z12" s="67"/>
      <c r="AA12" s="67">
        <v>32</v>
      </c>
      <c r="AB12" s="67">
        <v>73</v>
      </c>
      <c r="AC12" s="67">
        <v>2281.25</v>
      </c>
      <c r="AD12" s="68">
        <v>141.12</v>
      </c>
      <c r="AE12" s="67">
        <v>103017.60000000001</v>
      </c>
      <c r="AF12" s="67"/>
      <c r="AG12" s="12" t="s">
        <v>7</v>
      </c>
      <c r="AH12" s="13"/>
      <c r="AI12" s="13">
        <v>36</v>
      </c>
      <c r="AJ12" s="13">
        <v>70</v>
      </c>
      <c r="AK12" s="13">
        <v>1944.4444444444443</v>
      </c>
      <c r="AL12" s="14">
        <v>113.46</v>
      </c>
      <c r="AM12" s="13">
        <v>79422</v>
      </c>
      <c r="AN12" s="67"/>
      <c r="AO12" s="12" t="s">
        <v>7</v>
      </c>
      <c r="AP12" s="13"/>
      <c r="AQ12" s="13">
        <v>35</v>
      </c>
      <c r="AR12" s="13">
        <v>102</v>
      </c>
      <c r="AS12" s="13">
        <v>2900</v>
      </c>
      <c r="AT12" s="14">
        <v>114</v>
      </c>
      <c r="AU12" s="13">
        <v>116280</v>
      </c>
      <c r="AV12" s="66"/>
      <c r="AW12" s="12" t="s">
        <v>7</v>
      </c>
      <c r="AX12" s="13"/>
      <c r="AY12" s="13">
        <v>27</v>
      </c>
      <c r="AZ12" s="13">
        <v>93</v>
      </c>
      <c r="BA12" s="13">
        <v>3440</v>
      </c>
      <c r="BB12" s="14">
        <v>125.2</v>
      </c>
      <c r="BC12" s="13">
        <v>116436</v>
      </c>
      <c r="BD12" s="66"/>
      <c r="BE12" s="12" t="s">
        <v>7</v>
      </c>
      <c r="BF12" s="13"/>
      <c r="BG12" s="13">
        <v>26</v>
      </c>
      <c r="BH12" s="13">
        <v>65</v>
      </c>
      <c r="BI12" s="13">
        <v>2500</v>
      </c>
      <c r="BJ12" s="14">
        <v>133.96</v>
      </c>
      <c r="BK12" s="13">
        <v>87074.000000000015</v>
      </c>
      <c r="BL12" s="66"/>
      <c r="BM12" s="66"/>
    </row>
    <row r="13" spans="1:65" ht="15" x14ac:dyDescent="0.3">
      <c r="A13" s="114" t="s">
        <v>8</v>
      </c>
      <c r="B13" s="67">
        <v>219.57083280000001</v>
      </c>
      <c r="C13" s="67">
        <v>219.57083280000001</v>
      </c>
      <c r="D13" s="67">
        <v>1207.6395803999999</v>
      </c>
      <c r="E13" s="67">
        <v>5500</v>
      </c>
      <c r="F13" s="82">
        <v>18.63</v>
      </c>
      <c r="G13" s="67">
        <v>224983.25382851996</v>
      </c>
      <c r="H13" s="66"/>
      <c r="I13" s="114" t="s">
        <v>8</v>
      </c>
      <c r="J13" s="67">
        <v>182</v>
      </c>
      <c r="K13" s="67">
        <v>182</v>
      </c>
      <c r="L13" s="67">
        <v>1000</v>
      </c>
      <c r="M13" s="67">
        <v>5495</v>
      </c>
      <c r="N13" s="82">
        <v>18.63</v>
      </c>
      <c r="O13" s="67">
        <v>186299.99999999997</v>
      </c>
      <c r="P13" s="67"/>
      <c r="Q13" s="114" t="s">
        <v>8</v>
      </c>
      <c r="R13" s="67">
        <v>285</v>
      </c>
      <c r="S13" s="67">
        <v>285</v>
      </c>
      <c r="T13" s="67">
        <v>1569</v>
      </c>
      <c r="U13" s="67">
        <v>5505.2631578947367</v>
      </c>
      <c r="V13" s="82">
        <v>20.306699999999999</v>
      </c>
      <c r="W13" s="67">
        <v>318612.12300000002</v>
      </c>
      <c r="X13" s="66"/>
      <c r="Y13" s="66" t="s">
        <v>8</v>
      </c>
      <c r="Z13" s="67"/>
      <c r="AA13" s="67">
        <v>133</v>
      </c>
      <c r="AB13" s="67">
        <v>732</v>
      </c>
      <c r="AC13" s="67">
        <v>5503.7593984962405</v>
      </c>
      <c r="AD13" s="68">
        <v>20.71</v>
      </c>
      <c r="AE13" s="67">
        <v>151597.20000000001</v>
      </c>
      <c r="AF13" s="67"/>
      <c r="AG13" s="12" t="s">
        <v>8</v>
      </c>
      <c r="AH13" s="13"/>
      <c r="AI13" s="13">
        <v>138</v>
      </c>
      <c r="AJ13" s="13">
        <v>759</v>
      </c>
      <c r="AK13" s="13">
        <v>5500</v>
      </c>
      <c r="AL13" s="14">
        <v>19.47</v>
      </c>
      <c r="AM13" s="13">
        <v>147777.29999999999</v>
      </c>
      <c r="AN13" s="67"/>
      <c r="AO13" s="12" t="s">
        <v>8</v>
      </c>
      <c r="AP13" s="13"/>
      <c r="AQ13" s="13">
        <v>119</v>
      </c>
      <c r="AR13" s="13">
        <v>657</v>
      </c>
      <c r="AS13" s="13">
        <v>5500</v>
      </c>
      <c r="AT13" s="14">
        <v>18</v>
      </c>
      <c r="AU13" s="13">
        <v>118260</v>
      </c>
      <c r="AV13" s="66"/>
      <c r="AW13" s="12" t="s">
        <v>8</v>
      </c>
      <c r="AX13" s="13"/>
      <c r="AY13" s="13">
        <v>125</v>
      </c>
      <c r="AZ13" s="13">
        <v>686</v>
      </c>
      <c r="BA13" s="13">
        <v>5500</v>
      </c>
      <c r="BB13" s="14">
        <v>18.899999999999999</v>
      </c>
      <c r="BC13" s="13">
        <v>129654</v>
      </c>
      <c r="BD13" s="66"/>
      <c r="BE13" s="12" t="s">
        <v>8</v>
      </c>
      <c r="BF13" s="13"/>
      <c r="BG13" s="13">
        <v>113</v>
      </c>
      <c r="BH13" s="13">
        <v>624</v>
      </c>
      <c r="BI13" s="13">
        <v>5522.1238938053093</v>
      </c>
      <c r="BJ13" s="14">
        <v>26.14</v>
      </c>
      <c r="BK13" s="13">
        <v>163113.59999999998</v>
      </c>
      <c r="BL13" s="66"/>
      <c r="BM13" s="66"/>
    </row>
    <row r="14" spans="1:65" ht="15.75" thickBot="1" x14ac:dyDescent="0.35">
      <c r="A14" s="114"/>
      <c r="B14" s="67"/>
      <c r="C14" s="67"/>
      <c r="D14" s="67"/>
      <c r="E14" s="67"/>
      <c r="F14" s="82"/>
      <c r="G14" s="67"/>
      <c r="H14" s="66"/>
      <c r="I14" s="66"/>
      <c r="J14" s="66"/>
      <c r="K14" s="66"/>
      <c r="L14" s="66"/>
      <c r="M14" s="66"/>
      <c r="N14" s="82"/>
      <c r="O14" s="66"/>
      <c r="P14" s="66"/>
      <c r="Q14" s="66"/>
      <c r="R14" s="109"/>
      <c r="S14" s="109"/>
      <c r="T14" s="109"/>
      <c r="U14" s="109"/>
      <c r="V14" s="162"/>
      <c r="W14" s="109"/>
      <c r="X14" s="66"/>
      <c r="Y14" s="69"/>
      <c r="Z14" s="69"/>
      <c r="AA14" s="69"/>
      <c r="AB14" s="69"/>
      <c r="AC14" s="69"/>
      <c r="AD14" s="69"/>
      <c r="AE14" s="69"/>
      <c r="AF14" s="67"/>
      <c r="AG14" s="15" t="s">
        <v>145</v>
      </c>
      <c r="AH14" s="69"/>
      <c r="AI14" s="69"/>
      <c r="AJ14" s="69"/>
      <c r="AK14" s="69"/>
      <c r="AL14" s="69"/>
      <c r="AM14" s="69"/>
      <c r="AN14" s="67"/>
      <c r="AO14" s="15" t="s">
        <v>145</v>
      </c>
      <c r="AP14" s="16"/>
      <c r="AQ14" s="16">
        <v>5</v>
      </c>
      <c r="AR14" s="16">
        <v>4.5</v>
      </c>
      <c r="AS14" s="16">
        <v>900</v>
      </c>
      <c r="AT14" s="17">
        <v>16.329999999999998</v>
      </c>
      <c r="AU14" s="16">
        <v>734.84999999999991</v>
      </c>
      <c r="AV14" s="66"/>
      <c r="AW14" s="15" t="s">
        <v>145</v>
      </c>
      <c r="AX14" s="16"/>
      <c r="AY14" s="16">
        <v>7</v>
      </c>
      <c r="AZ14" s="16">
        <v>8</v>
      </c>
      <c r="BA14" s="16">
        <v>1600</v>
      </c>
      <c r="BB14" s="17">
        <v>20.82</v>
      </c>
      <c r="BC14" s="16">
        <v>1665.6</v>
      </c>
      <c r="BD14" s="66"/>
      <c r="BE14" s="15" t="s">
        <v>242</v>
      </c>
      <c r="BF14" s="16"/>
      <c r="BG14" s="16">
        <v>25</v>
      </c>
      <c r="BH14" s="16">
        <v>34</v>
      </c>
      <c r="BI14" s="16">
        <v>1360</v>
      </c>
      <c r="BJ14" s="17">
        <v>22.98</v>
      </c>
      <c r="BK14" s="16">
        <v>7813.2000000000007</v>
      </c>
      <c r="BL14" s="66"/>
      <c r="BM14" s="66"/>
    </row>
    <row r="15" spans="1:65" ht="15" x14ac:dyDescent="0.3">
      <c r="A15" s="95" t="s">
        <v>174</v>
      </c>
      <c r="B15" s="97">
        <v>48832.730968800002</v>
      </c>
      <c r="C15" s="97">
        <v>48832.730968800002</v>
      </c>
      <c r="D15" s="97">
        <v>60146.290860868998</v>
      </c>
      <c r="E15" s="97"/>
      <c r="F15" s="97"/>
      <c r="G15" s="97">
        <v>12501773.375794124</v>
      </c>
      <c r="H15" s="66"/>
      <c r="I15" s="95" t="s">
        <v>174</v>
      </c>
      <c r="J15" s="97">
        <v>39877</v>
      </c>
      <c r="K15" s="97">
        <v>39877</v>
      </c>
      <c r="L15" s="97">
        <v>49341.231</v>
      </c>
      <c r="M15" s="97"/>
      <c r="N15" s="97"/>
      <c r="O15" s="97">
        <v>10414367.3565</v>
      </c>
      <c r="P15" s="79"/>
      <c r="Q15" s="95" t="s">
        <v>174</v>
      </c>
      <c r="R15" s="97">
        <v>43610</v>
      </c>
      <c r="S15" s="97">
        <v>43610</v>
      </c>
      <c r="T15" s="97">
        <v>61935</v>
      </c>
      <c r="U15" s="97"/>
      <c r="V15" s="97"/>
      <c r="W15" s="97">
        <v>13451603.923</v>
      </c>
      <c r="X15" s="66"/>
      <c r="Y15" s="95" t="s">
        <v>120</v>
      </c>
      <c r="Z15" s="96"/>
      <c r="AA15" s="97">
        <v>40920</v>
      </c>
      <c r="AB15" s="97">
        <v>46832</v>
      </c>
      <c r="AC15" s="98"/>
      <c r="AD15" s="100"/>
      <c r="AE15" s="100">
        <v>9719080.5999999978</v>
      </c>
      <c r="AF15" s="79"/>
      <c r="AG15" s="95" t="s">
        <v>174</v>
      </c>
      <c r="AH15" s="19"/>
      <c r="AI15" s="20">
        <v>42825</v>
      </c>
      <c r="AJ15" s="20">
        <v>57531</v>
      </c>
      <c r="AK15" s="21"/>
      <c r="AL15" s="22"/>
      <c r="AM15" s="22">
        <v>10741584.200000001</v>
      </c>
      <c r="AN15" s="79"/>
      <c r="AO15" s="95" t="s">
        <v>174</v>
      </c>
      <c r="AP15" s="19"/>
      <c r="AQ15" s="20">
        <v>41526</v>
      </c>
      <c r="AR15" s="20">
        <v>46209.5</v>
      </c>
      <c r="AS15" s="21"/>
      <c r="AT15" s="22"/>
      <c r="AU15" s="22">
        <v>9299433.4499999993</v>
      </c>
      <c r="AV15" s="66"/>
      <c r="AW15" s="95" t="s">
        <v>174</v>
      </c>
      <c r="AX15" s="19"/>
      <c r="AY15" s="20">
        <v>43541</v>
      </c>
      <c r="AZ15" s="20">
        <v>48937</v>
      </c>
      <c r="BA15" s="21"/>
      <c r="BB15" s="22"/>
      <c r="BC15" s="22">
        <v>9869928</v>
      </c>
      <c r="BD15" s="66"/>
      <c r="BE15" s="95" t="s">
        <v>243</v>
      </c>
      <c r="BF15" s="73">
        <v>41498</v>
      </c>
      <c r="BG15" s="74">
        <v>41498</v>
      </c>
      <c r="BH15" s="74">
        <v>47147</v>
      </c>
      <c r="BI15" s="75"/>
      <c r="BJ15" s="76"/>
      <c r="BK15" s="359">
        <v>11268118.9</v>
      </c>
      <c r="BL15" s="66"/>
      <c r="BM15" s="66"/>
    </row>
    <row r="16" spans="1:65" ht="15" x14ac:dyDescent="0.3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77"/>
      <c r="Z16" s="78"/>
      <c r="AA16" s="79"/>
      <c r="AB16" s="79"/>
      <c r="AC16" s="80"/>
      <c r="AD16" s="81"/>
      <c r="AE16" s="81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</row>
    <row r="17" spans="1:65" ht="15" x14ac:dyDescent="0.3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12"/>
      <c r="AH17" s="12"/>
      <c r="AI17" s="12"/>
      <c r="AJ17" s="12"/>
      <c r="AK17" s="12"/>
      <c r="AL17" s="12"/>
      <c r="AM17" s="12"/>
      <c r="AN17" s="66"/>
      <c r="AO17" s="23"/>
      <c r="AP17" s="24"/>
      <c r="AQ17" s="25"/>
      <c r="AR17" s="25"/>
      <c r="AS17" s="26"/>
      <c r="AT17" s="27"/>
      <c r="AU17" s="27"/>
      <c r="AV17" s="66"/>
      <c r="AW17" s="23"/>
      <c r="AX17" s="24"/>
      <c r="AY17" s="25"/>
      <c r="AZ17" s="25"/>
      <c r="BA17" s="26"/>
      <c r="BB17" s="27"/>
      <c r="BC17" s="27"/>
      <c r="BD17" s="66"/>
      <c r="BE17" s="23"/>
      <c r="BF17" s="24"/>
      <c r="BG17" s="25"/>
      <c r="BH17" s="25"/>
      <c r="BI17" s="26"/>
      <c r="BJ17" s="27"/>
      <c r="BK17" s="27"/>
      <c r="BL17" s="66"/>
      <c r="BM17" s="66"/>
    </row>
    <row r="18" spans="1:65" ht="15" x14ac:dyDescent="0.3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12"/>
      <c r="AH18" s="12"/>
      <c r="AI18" s="40"/>
      <c r="AJ18" s="63"/>
      <c r="AK18" s="40"/>
      <c r="AL18" s="64"/>
      <c r="AM18" s="40"/>
      <c r="AN18" s="66"/>
      <c r="AO18" s="12"/>
      <c r="AP18" s="12"/>
      <c r="AQ18" s="12"/>
      <c r="AR18" s="12"/>
      <c r="AS18" s="12"/>
      <c r="AT18" s="12"/>
      <c r="AU18" s="12"/>
      <c r="AV18" s="66"/>
      <c r="AW18" s="12"/>
      <c r="AX18" s="12"/>
      <c r="AY18" s="12"/>
      <c r="AZ18" s="12"/>
      <c r="BA18" s="12"/>
      <c r="BB18" s="12"/>
      <c r="BC18" s="12"/>
      <c r="BD18" s="66"/>
      <c r="BE18" s="12"/>
      <c r="BF18" s="12"/>
      <c r="BG18" s="12"/>
      <c r="BH18" s="12"/>
      <c r="BI18" s="12"/>
      <c r="BJ18" s="12"/>
      <c r="BK18" s="12"/>
      <c r="BL18" s="66"/>
      <c r="BM18" s="66"/>
    </row>
    <row r="19" spans="1:65" ht="15" x14ac:dyDescent="0.3">
      <c r="A19" s="66"/>
      <c r="B19" s="66"/>
      <c r="C19" s="1" t="s">
        <v>117</v>
      </c>
      <c r="D19" s="2" t="s">
        <v>113</v>
      </c>
      <c r="E19" s="1" t="s">
        <v>119</v>
      </c>
      <c r="F19" s="3" t="s">
        <v>114</v>
      </c>
      <c r="G19" s="1" t="s">
        <v>116</v>
      </c>
      <c r="H19" s="66"/>
      <c r="I19" s="66"/>
      <c r="J19" s="66"/>
      <c r="K19" s="1" t="s">
        <v>117</v>
      </c>
      <c r="L19" s="2" t="s">
        <v>113</v>
      </c>
      <c r="M19" s="1" t="s">
        <v>119</v>
      </c>
      <c r="N19" s="3" t="s">
        <v>114</v>
      </c>
      <c r="O19" s="1" t="s">
        <v>116</v>
      </c>
      <c r="P19" s="5"/>
      <c r="Q19" s="66"/>
      <c r="R19" s="66"/>
      <c r="S19" s="1" t="s">
        <v>117</v>
      </c>
      <c r="T19" s="2" t="s">
        <v>113</v>
      </c>
      <c r="U19" s="1" t="s">
        <v>119</v>
      </c>
      <c r="V19" s="3" t="s">
        <v>114</v>
      </c>
      <c r="W19" s="1" t="s">
        <v>116</v>
      </c>
      <c r="X19" s="66"/>
      <c r="Y19" s="66"/>
      <c r="Z19" s="66"/>
      <c r="AA19" s="1" t="s">
        <v>117</v>
      </c>
      <c r="AB19" s="2" t="s">
        <v>113</v>
      </c>
      <c r="AC19" s="1" t="s">
        <v>119</v>
      </c>
      <c r="AD19" s="3" t="s">
        <v>114</v>
      </c>
      <c r="AE19" s="1" t="s">
        <v>116</v>
      </c>
      <c r="AF19" s="5"/>
      <c r="AG19" s="12"/>
      <c r="AH19" s="12"/>
      <c r="AI19" s="37" t="s">
        <v>117</v>
      </c>
      <c r="AJ19" s="10" t="s">
        <v>113</v>
      </c>
      <c r="AK19" s="37" t="s">
        <v>119</v>
      </c>
      <c r="AL19" s="11" t="s">
        <v>114</v>
      </c>
      <c r="AM19" s="37" t="s">
        <v>116</v>
      </c>
      <c r="AN19" s="66"/>
      <c r="AO19" s="12"/>
      <c r="AP19" s="12"/>
      <c r="AQ19" s="37" t="s">
        <v>117</v>
      </c>
      <c r="AR19" s="10" t="s">
        <v>113</v>
      </c>
      <c r="AS19" s="37" t="s">
        <v>119</v>
      </c>
      <c r="AT19" s="11" t="s">
        <v>114</v>
      </c>
      <c r="AU19" s="37" t="s">
        <v>116</v>
      </c>
      <c r="AV19" s="66"/>
      <c r="AW19" s="12"/>
      <c r="AX19" s="12"/>
      <c r="AY19" s="37" t="s">
        <v>117</v>
      </c>
      <c r="AZ19" s="10" t="s">
        <v>113</v>
      </c>
      <c r="BA19" s="37" t="s">
        <v>119</v>
      </c>
      <c r="BB19" s="11" t="s">
        <v>114</v>
      </c>
      <c r="BC19" s="37" t="s">
        <v>116</v>
      </c>
      <c r="BD19" s="66"/>
      <c r="BE19" s="12"/>
      <c r="BF19" s="12"/>
      <c r="BG19" s="37" t="s">
        <v>117</v>
      </c>
      <c r="BH19" s="10" t="s">
        <v>113</v>
      </c>
      <c r="BI19" s="37" t="s">
        <v>119</v>
      </c>
      <c r="BJ19" s="11" t="s">
        <v>114</v>
      </c>
      <c r="BK19" s="37" t="s">
        <v>116</v>
      </c>
      <c r="BL19" s="66"/>
      <c r="BM19" s="66"/>
    </row>
    <row r="20" spans="1:65" ht="15" x14ac:dyDescent="0.3">
      <c r="A20" s="428" t="s">
        <v>188</v>
      </c>
      <c r="B20" s="428"/>
      <c r="C20" s="428"/>
      <c r="D20" s="428"/>
      <c r="E20" s="428"/>
      <c r="F20" s="4"/>
      <c r="G20" s="247"/>
      <c r="H20" s="66"/>
      <c r="I20" s="428" t="s">
        <v>188</v>
      </c>
      <c r="J20" s="428"/>
      <c r="K20" s="428"/>
      <c r="L20" s="428"/>
      <c r="M20" s="428"/>
      <c r="N20" s="65"/>
      <c r="O20" s="94"/>
      <c r="P20" s="182"/>
      <c r="Q20" s="428" t="s">
        <v>188</v>
      </c>
      <c r="R20" s="428"/>
      <c r="S20" s="428"/>
      <c r="T20" s="428"/>
      <c r="U20" s="428"/>
      <c r="V20" s="65"/>
      <c r="W20" s="94"/>
      <c r="X20" s="66"/>
      <c r="Y20" s="428" t="s">
        <v>188</v>
      </c>
      <c r="Z20" s="428"/>
      <c r="AA20" s="428"/>
      <c r="AB20" s="428"/>
      <c r="AC20" s="428"/>
      <c r="AD20" s="4"/>
      <c r="AE20" s="247"/>
      <c r="AF20" s="182"/>
      <c r="AG20" s="428" t="s">
        <v>188</v>
      </c>
      <c r="AH20" s="428"/>
      <c r="AI20" s="428"/>
      <c r="AJ20" s="428"/>
      <c r="AK20" s="428"/>
      <c r="AL20" s="28"/>
      <c r="AM20" s="159"/>
      <c r="AN20" s="66"/>
      <c r="AO20" s="428" t="s">
        <v>188</v>
      </c>
      <c r="AP20" s="428"/>
      <c r="AQ20" s="428"/>
      <c r="AR20" s="428"/>
      <c r="AS20" s="428"/>
      <c r="AT20" s="28"/>
      <c r="AU20" s="159"/>
      <c r="AV20" s="66"/>
      <c r="AW20" s="428" t="s">
        <v>188</v>
      </c>
      <c r="AX20" s="428"/>
      <c r="AY20" s="428"/>
      <c r="AZ20" s="428"/>
      <c r="BA20" s="428"/>
      <c r="BB20" s="28"/>
      <c r="BC20" s="159"/>
      <c r="BD20" s="66"/>
      <c r="BE20" s="428" t="s">
        <v>188</v>
      </c>
      <c r="BF20" s="428"/>
      <c r="BG20" s="428"/>
      <c r="BH20" s="428"/>
      <c r="BI20" s="428"/>
      <c r="BJ20" s="28"/>
      <c r="BK20" s="159"/>
      <c r="BL20" s="66"/>
      <c r="BM20" s="66"/>
    </row>
    <row r="21" spans="1:65" ht="15" x14ac:dyDescent="0.3">
      <c r="A21" s="66" t="s">
        <v>9</v>
      </c>
      <c r="B21" s="67">
        <v>1707.9444400000002</v>
      </c>
      <c r="C21" s="67">
        <v>1707.9444400000002</v>
      </c>
      <c r="D21" s="67">
        <v>1707.9444400000002</v>
      </c>
      <c r="E21" s="67">
        <v>1000.0866419600056</v>
      </c>
      <c r="F21" s="82">
        <v>28.32</v>
      </c>
      <c r="G21" s="67">
        <v>483689.86540800007</v>
      </c>
      <c r="H21" s="66"/>
      <c r="I21" s="104" t="s">
        <v>9</v>
      </c>
      <c r="J21" s="105">
        <v>2249</v>
      </c>
      <c r="K21" s="106">
        <v>2249</v>
      </c>
      <c r="L21" s="106">
        <v>2193</v>
      </c>
      <c r="M21" s="106">
        <v>975</v>
      </c>
      <c r="N21" s="163">
        <v>27.87</v>
      </c>
      <c r="O21" s="105">
        <f>ROUND(L21*(N21*10),0)</f>
        <v>611189</v>
      </c>
      <c r="P21" s="108"/>
      <c r="Q21" s="104" t="s">
        <v>9</v>
      </c>
      <c r="R21" s="105">
        <v>2607.1999999999998</v>
      </c>
      <c r="S21" s="106">
        <v>2607.1999999999998</v>
      </c>
      <c r="T21" s="106">
        <v>1079</v>
      </c>
      <c r="U21" s="106">
        <v>413.85394292727835</v>
      </c>
      <c r="V21" s="163">
        <v>27.67</v>
      </c>
      <c r="W21" s="105">
        <v>298559.30000000005</v>
      </c>
      <c r="X21" s="66"/>
      <c r="Y21" s="66" t="s">
        <v>9</v>
      </c>
      <c r="Z21" s="67"/>
      <c r="AA21" s="67">
        <v>2358</v>
      </c>
      <c r="AB21" s="67">
        <v>1276</v>
      </c>
      <c r="AC21" s="67">
        <v>541.13655640373202</v>
      </c>
      <c r="AD21" s="68">
        <v>25.93</v>
      </c>
      <c r="AE21" s="67">
        <v>330866.8</v>
      </c>
      <c r="AF21" s="67"/>
      <c r="AG21" s="12" t="s">
        <v>9</v>
      </c>
      <c r="AH21" s="13"/>
      <c r="AI21" s="13">
        <v>2552</v>
      </c>
      <c r="AJ21" s="13">
        <v>1391</v>
      </c>
      <c r="AK21" s="13">
        <v>545.06269592476485</v>
      </c>
      <c r="AL21" s="14">
        <v>23.87</v>
      </c>
      <c r="AM21" s="13">
        <v>332031.69999999995</v>
      </c>
      <c r="AN21" s="66"/>
      <c r="AO21" s="12" t="s">
        <v>9</v>
      </c>
      <c r="AP21" s="13"/>
      <c r="AQ21" s="13">
        <v>2477</v>
      </c>
      <c r="AR21" s="13">
        <v>847</v>
      </c>
      <c r="AS21" s="13">
        <v>341.94590230117075</v>
      </c>
      <c r="AT21" s="14">
        <v>26.2</v>
      </c>
      <c r="AU21" s="13">
        <v>221913.99999999997</v>
      </c>
      <c r="AV21" s="66"/>
      <c r="AW21" s="12" t="s">
        <v>9</v>
      </c>
      <c r="AX21" s="13"/>
      <c r="AY21" s="13">
        <v>2131</v>
      </c>
      <c r="AZ21" s="13">
        <v>1541</v>
      </c>
      <c r="BA21" s="13">
        <v>723.13467855466922</v>
      </c>
      <c r="BB21" s="14">
        <v>27.6</v>
      </c>
      <c r="BC21" s="13">
        <v>425316.00000000006</v>
      </c>
      <c r="BD21" s="66"/>
      <c r="BE21" s="12" t="s">
        <v>9</v>
      </c>
      <c r="BF21" s="13"/>
      <c r="BG21" s="13">
        <v>1891</v>
      </c>
      <c r="BH21" s="13">
        <v>1683</v>
      </c>
      <c r="BI21" s="13">
        <v>890.00528820729778</v>
      </c>
      <c r="BJ21" s="14">
        <v>30.2</v>
      </c>
      <c r="BK21" s="13">
        <v>508266</v>
      </c>
      <c r="BL21" s="66"/>
      <c r="BM21" s="66"/>
    </row>
    <row r="22" spans="1:65" ht="15" x14ac:dyDescent="0.3">
      <c r="A22" s="66" t="s">
        <v>10</v>
      </c>
      <c r="B22" s="67">
        <v>404.22438</v>
      </c>
      <c r="C22" s="67">
        <v>404.22438</v>
      </c>
      <c r="D22" s="67">
        <v>319.3372602</v>
      </c>
      <c r="E22" s="67">
        <v>789.87927942396743</v>
      </c>
      <c r="F22" s="82">
        <v>33.56</v>
      </c>
      <c r="G22" s="67">
        <v>107169.58452312001</v>
      </c>
      <c r="H22" s="66"/>
      <c r="I22" s="66" t="s">
        <v>10</v>
      </c>
      <c r="J22" s="107">
        <v>392</v>
      </c>
      <c r="K22" s="108">
        <v>392</v>
      </c>
      <c r="L22" s="108">
        <v>272</v>
      </c>
      <c r="M22" s="108">
        <f>(L22*1000)/K22</f>
        <v>693.87755102040819</v>
      </c>
      <c r="N22" s="164">
        <v>33.07</v>
      </c>
      <c r="O22" s="107">
        <f>L22*(N22*10)</f>
        <v>89950.399999999994</v>
      </c>
      <c r="P22" s="108"/>
      <c r="Q22" s="66" t="s">
        <v>10</v>
      </c>
      <c r="R22" s="107">
        <v>347</v>
      </c>
      <c r="S22" s="108">
        <v>347</v>
      </c>
      <c r="T22" s="108">
        <v>208</v>
      </c>
      <c r="U22" s="108">
        <v>599.42363112391934</v>
      </c>
      <c r="V22" s="164">
        <v>33.07</v>
      </c>
      <c r="W22" s="107">
        <v>68785.599999999991</v>
      </c>
      <c r="X22" s="66"/>
      <c r="Y22" s="66" t="s">
        <v>10</v>
      </c>
      <c r="Z22" s="67"/>
      <c r="AA22" s="67">
        <v>334</v>
      </c>
      <c r="AB22" s="67">
        <v>150</v>
      </c>
      <c r="AC22" s="67">
        <v>449.10179640718565</v>
      </c>
      <c r="AD22" s="68">
        <v>32.07</v>
      </c>
      <c r="AE22" s="67">
        <v>48105</v>
      </c>
      <c r="AF22" s="67"/>
      <c r="AG22" s="12" t="s">
        <v>10</v>
      </c>
      <c r="AH22" s="13"/>
      <c r="AI22" s="13">
        <v>271</v>
      </c>
      <c r="AJ22" s="13">
        <v>186</v>
      </c>
      <c r="AK22" s="13">
        <v>686.34686346863464</v>
      </c>
      <c r="AL22" s="14">
        <v>30.4</v>
      </c>
      <c r="AM22" s="13">
        <v>56544</v>
      </c>
      <c r="AN22" s="66"/>
      <c r="AO22" s="12" t="s">
        <v>10</v>
      </c>
      <c r="AP22" s="13"/>
      <c r="AQ22" s="13">
        <v>371</v>
      </c>
      <c r="AR22" s="13">
        <v>213</v>
      </c>
      <c r="AS22" s="13">
        <v>574.1239892183288</v>
      </c>
      <c r="AT22" s="14">
        <v>33.869999999999997</v>
      </c>
      <c r="AU22" s="13">
        <v>72143.099999999991</v>
      </c>
      <c r="AV22" s="66"/>
      <c r="AW22" s="12" t="s">
        <v>10</v>
      </c>
      <c r="AX22" s="13"/>
      <c r="AY22" s="13">
        <v>283</v>
      </c>
      <c r="AZ22" s="13">
        <v>162</v>
      </c>
      <c r="BA22" s="13">
        <v>572.43816254416959</v>
      </c>
      <c r="BB22" s="14">
        <v>33.729999999999997</v>
      </c>
      <c r="BC22" s="13">
        <v>54642.599999999991</v>
      </c>
      <c r="BD22" s="66"/>
      <c r="BE22" s="12" t="s">
        <v>10</v>
      </c>
      <c r="BF22" s="13"/>
      <c r="BG22" s="13">
        <v>280</v>
      </c>
      <c r="BH22" s="13">
        <v>185</v>
      </c>
      <c r="BI22" s="13">
        <v>660.71428571428567</v>
      </c>
      <c r="BJ22" s="14">
        <v>22</v>
      </c>
      <c r="BK22" s="13">
        <v>40700</v>
      </c>
      <c r="BL22" s="66"/>
      <c r="BM22" s="66"/>
    </row>
    <row r="23" spans="1:65" ht="15" x14ac:dyDescent="0.3">
      <c r="A23" s="66" t="s">
        <v>11</v>
      </c>
      <c r="B23" s="67">
        <v>541.21111799999994</v>
      </c>
      <c r="C23" s="67">
        <v>541.21111799999994</v>
      </c>
      <c r="D23" s="67">
        <v>649.45334160000004</v>
      </c>
      <c r="E23" s="67">
        <v>1165.7493111588296</v>
      </c>
      <c r="F23" s="82">
        <v>29.65</v>
      </c>
      <c r="G23" s="67">
        <v>192562.91578439999</v>
      </c>
      <c r="H23" s="66"/>
      <c r="I23" s="66" t="s">
        <v>11</v>
      </c>
      <c r="J23" s="107">
        <v>543</v>
      </c>
      <c r="K23" s="108">
        <v>543</v>
      </c>
      <c r="L23" s="108">
        <v>597</v>
      </c>
      <c r="M23" s="108">
        <f>(L23*1000)/K23</f>
        <v>1099.4475138121547</v>
      </c>
      <c r="N23" s="164">
        <v>30.6</v>
      </c>
      <c r="O23" s="107">
        <f>L23*(N23*10)</f>
        <v>182682</v>
      </c>
      <c r="P23" s="108"/>
      <c r="Q23" s="66" t="s">
        <v>11</v>
      </c>
      <c r="R23" s="107">
        <v>511</v>
      </c>
      <c r="S23" s="108">
        <v>511</v>
      </c>
      <c r="T23" s="108">
        <v>478</v>
      </c>
      <c r="U23" s="108">
        <v>935.42074363992174</v>
      </c>
      <c r="V23" s="164">
        <v>30.8</v>
      </c>
      <c r="W23" s="107">
        <v>147224</v>
      </c>
      <c r="X23" s="66"/>
      <c r="Y23" s="66" t="s">
        <v>11</v>
      </c>
      <c r="Z23" s="67"/>
      <c r="AA23" s="67">
        <v>522</v>
      </c>
      <c r="AB23" s="67">
        <v>513</v>
      </c>
      <c r="AC23" s="67">
        <v>982.75862068965512</v>
      </c>
      <c r="AD23" s="68">
        <v>30.7</v>
      </c>
      <c r="AE23" s="67">
        <v>157491</v>
      </c>
      <c r="AF23" s="67"/>
      <c r="AG23" s="12" t="s">
        <v>11</v>
      </c>
      <c r="AH23" s="13"/>
      <c r="AI23" s="13">
        <v>540</v>
      </c>
      <c r="AJ23" s="13">
        <v>583</v>
      </c>
      <c r="AK23" s="13">
        <v>1079.6296296296296</v>
      </c>
      <c r="AL23" s="14">
        <v>23.8</v>
      </c>
      <c r="AM23" s="13">
        <v>138754</v>
      </c>
      <c r="AN23" s="66"/>
      <c r="AO23" s="12" t="s">
        <v>11</v>
      </c>
      <c r="AP23" s="13"/>
      <c r="AQ23" s="13">
        <v>448</v>
      </c>
      <c r="AR23" s="13">
        <v>406</v>
      </c>
      <c r="AS23" s="13">
        <v>906.25</v>
      </c>
      <c r="AT23" s="14">
        <v>26</v>
      </c>
      <c r="AU23" s="13">
        <v>105560</v>
      </c>
      <c r="AV23" s="66"/>
      <c r="AW23" s="12" t="s">
        <v>11</v>
      </c>
      <c r="AX23" s="13"/>
      <c r="AY23" s="13">
        <v>362</v>
      </c>
      <c r="AZ23" s="13">
        <v>326</v>
      </c>
      <c r="BA23" s="13">
        <v>900.55248618784526</v>
      </c>
      <c r="BB23" s="14">
        <v>26.33</v>
      </c>
      <c r="BC23" s="13">
        <v>85835.8</v>
      </c>
      <c r="BD23" s="66"/>
      <c r="BE23" s="12" t="s">
        <v>11</v>
      </c>
      <c r="BF23" s="13"/>
      <c r="BG23" s="13">
        <v>404</v>
      </c>
      <c r="BH23" s="13">
        <v>381</v>
      </c>
      <c r="BI23" s="13">
        <v>943.06930693069307</v>
      </c>
      <c r="BJ23" s="14">
        <v>30.07</v>
      </c>
      <c r="BK23" s="13">
        <v>114566.7</v>
      </c>
      <c r="BL23" s="66"/>
      <c r="BM23" s="66"/>
    </row>
    <row r="24" spans="1:65" ht="15" x14ac:dyDescent="0.3">
      <c r="A24" s="66" t="s">
        <v>164</v>
      </c>
      <c r="B24" s="67">
        <v>276.96369900000002</v>
      </c>
      <c r="C24" s="67">
        <v>276.96369900000002</v>
      </c>
      <c r="D24" s="67">
        <v>240.95841813000001</v>
      </c>
      <c r="E24" s="67">
        <v>870.430801737293</v>
      </c>
      <c r="F24" s="82">
        <v>30.88</v>
      </c>
      <c r="G24" s="67">
        <v>74407.959518543998</v>
      </c>
      <c r="H24" s="66"/>
      <c r="I24" s="66" t="s">
        <v>164</v>
      </c>
      <c r="J24" s="66"/>
      <c r="K24" s="66"/>
      <c r="L24" s="66"/>
      <c r="M24" s="66"/>
      <c r="N24" s="283"/>
      <c r="O24" s="66"/>
      <c r="P24" s="66"/>
      <c r="Q24" s="66" t="s">
        <v>164</v>
      </c>
      <c r="R24" s="66"/>
      <c r="S24" s="66"/>
      <c r="T24" s="66"/>
      <c r="U24" s="66"/>
      <c r="V24" s="283"/>
      <c r="W24" s="66"/>
      <c r="X24" s="66"/>
      <c r="Y24" s="66"/>
      <c r="Z24" s="66"/>
      <c r="AA24" s="66"/>
      <c r="AB24" s="66"/>
      <c r="AC24" s="66"/>
      <c r="AD24" s="66"/>
      <c r="AE24" s="66"/>
      <c r="AF24" s="67"/>
      <c r="AG24" s="66" t="s">
        <v>164</v>
      </c>
      <c r="AH24" s="66"/>
      <c r="AI24" s="66"/>
      <c r="AJ24" s="66"/>
      <c r="AK24" s="66"/>
      <c r="AL24" s="66"/>
      <c r="AM24" s="66"/>
      <c r="AN24" s="66"/>
      <c r="AO24" s="66" t="s">
        <v>164</v>
      </c>
      <c r="AP24" s="66"/>
      <c r="AQ24" s="66"/>
      <c r="AR24" s="66"/>
      <c r="AS24" s="66"/>
      <c r="AT24" s="66"/>
      <c r="AU24" s="66"/>
      <c r="AV24" s="66"/>
      <c r="AW24" s="66" t="s">
        <v>164</v>
      </c>
      <c r="AX24" s="66"/>
      <c r="AY24" s="66"/>
      <c r="AZ24" s="66"/>
      <c r="BA24" s="66"/>
      <c r="BB24" s="66"/>
      <c r="BC24" s="66"/>
      <c r="BD24" s="66"/>
      <c r="BE24" s="66" t="s">
        <v>164</v>
      </c>
      <c r="BF24" s="66"/>
      <c r="BG24" s="66"/>
      <c r="BH24" s="66"/>
      <c r="BI24" s="66"/>
      <c r="BJ24" s="66"/>
      <c r="BK24" s="66"/>
      <c r="BL24" s="66"/>
      <c r="BM24" s="66"/>
    </row>
    <row r="25" spans="1:65" ht="15.75" thickBot="1" x14ac:dyDescent="0.35">
      <c r="A25" s="66" t="s">
        <v>12</v>
      </c>
      <c r="B25" s="67">
        <v>11.297504999999999</v>
      </c>
      <c r="C25" s="67">
        <v>11.297504999999999</v>
      </c>
      <c r="D25" s="67">
        <v>10.811712285</v>
      </c>
      <c r="E25" s="67">
        <v>956.5365085700239</v>
      </c>
      <c r="F25" s="82">
        <v>30.602499999999999</v>
      </c>
      <c r="G25" s="67">
        <v>3308.6542520171251</v>
      </c>
      <c r="H25" s="66"/>
      <c r="I25" s="66" t="s">
        <v>12</v>
      </c>
      <c r="J25" s="107">
        <v>32</v>
      </c>
      <c r="K25" s="108">
        <f>8+3+1+20</f>
        <v>32</v>
      </c>
      <c r="L25" s="108">
        <f>6+3+1+18</f>
        <v>28</v>
      </c>
      <c r="M25" s="108">
        <f>L25*1000/K25</f>
        <v>875</v>
      </c>
      <c r="N25" s="164">
        <f>AVERAGE(N21:N23)</f>
        <v>30.513333333333332</v>
      </c>
      <c r="O25" s="107">
        <f>L25*(N25*10)</f>
        <v>8543.7333333333336</v>
      </c>
      <c r="P25" s="108"/>
      <c r="Q25" s="66" t="s">
        <v>12</v>
      </c>
      <c r="R25" s="107">
        <v>31</v>
      </c>
      <c r="S25" s="108">
        <v>31</v>
      </c>
      <c r="T25" s="108">
        <v>23</v>
      </c>
      <c r="U25" s="108">
        <v>741.93548387096769</v>
      </c>
      <c r="V25" s="164">
        <v>30.513333333333335</v>
      </c>
      <c r="W25" s="107">
        <v>7018.0666666666666</v>
      </c>
      <c r="X25" s="66"/>
      <c r="Y25" s="69" t="s">
        <v>12</v>
      </c>
      <c r="Z25" s="70"/>
      <c r="AA25" s="70">
        <v>33</v>
      </c>
      <c r="AB25" s="70">
        <v>28</v>
      </c>
      <c r="AC25" s="70">
        <v>848.4848484848485</v>
      </c>
      <c r="AD25" s="71">
        <v>29.566666666666666</v>
      </c>
      <c r="AE25" s="70">
        <v>8278.6666666666679</v>
      </c>
      <c r="AF25" s="67"/>
      <c r="AG25" s="15" t="s">
        <v>12</v>
      </c>
      <c r="AH25" s="16"/>
      <c r="AI25" s="16">
        <v>28</v>
      </c>
      <c r="AJ25" s="16">
        <v>26</v>
      </c>
      <c r="AK25" s="16">
        <v>928.57142857142856</v>
      </c>
      <c r="AL25" s="17">
        <v>26.02</v>
      </c>
      <c r="AM25" s="16">
        <v>6765.2</v>
      </c>
      <c r="AN25" s="66"/>
      <c r="AO25" s="15" t="s">
        <v>12</v>
      </c>
      <c r="AP25" s="16"/>
      <c r="AQ25" s="16">
        <v>24</v>
      </c>
      <c r="AR25" s="16">
        <v>18</v>
      </c>
      <c r="AS25" s="16">
        <v>750</v>
      </c>
      <c r="AT25" s="17">
        <v>28.689999999999998</v>
      </c>
      <c r="AU25" s="16">
        <v>5164.2</v>
      </c>
      <c r="AV25" s="66"/>
      <c r="AW25" s="15" t="s">
        <v>12</v>
      </c>
      <c r="AX25" s="16"/>
      <c r="AY25" s="16">
        <v>31</v>
      </c>
      <c r="AZ25" s="16">
        <v>28</v>
      </c>
      <c r="BA25" s="16">
        <v>903.22580645161293</v>
      </c>
      <c r="BB25" s="17">
        <v>29.22</v>
      </c>
      <c r="BC25" s="16">
        <v>8181.5999999999995</v>
      </c>
      <c r="BD25" s="66"/>
      <c r="BE25" s="15" t="s">
        <v>12</v>
      </c>
      <c r="BF25" s="16"/>
      <c r="BG25" s="16">
        <v>25</v>
      </c>
      <c r="BH25" s="16">
        <v>21</v>
      </c>
      <c r="BI25" s="16">
        <v>840</v>
      </c>
      <c r="BJ25" s="17">
        <v>27.42</v>
      </c>
      <c r="BK25" s="16">
        <v>5758.2000000000007</v>
      </c>
      <c r="BL25" s="66"/>
      <c r="BM25" s="66"/>
    </row>
    <row r="26" spans="1:65" ht="15" x14ac:dyDescent="0.3">
      <c r="A26" s="95" t="s">
        <v>175</v>
      </c>
      <c r="B26" s="97">
        <v>2941.6411419999999</v>
      </c>
      <c r="C26" s="97">
        <v>2941.6411419999999</v>
      </c>
      <c r="D26" s="97">
        <v>2928.5051722150001</v>
      </c>
      <c r="E26" s="97"/>
      <c r="F26" s="97"/>
      <c r="G26" s="97">
        <v>861138.97948608117</v>
      </c>
      <c r="H26" s="66"/>
      <c r="I26" s="95" t="s">
        <v>175</v>
      </c>
      <c r="J26" s="97">
        <v>3216</v>
      </c>
      <c r="K26" s="97">
        <v>3216</v>
      </c>
      <c r="L26" s="97">
        <v>3090</v>
      </c>
      <c r="M26" s="97"/>
      <c r="N26" s="97"/>
      <c r="O26" s="97">
        <v>892365.1333333333</v>
      </c>
      <c r="P26" s="79"/>
      <c r="Q26" s="95" t="s">
        <v>175</v>
      </c>
      <c r="R26" s="97">
        <v>3496.2</v>
      </c>
      <c r="S26" s="97">
        <v>3496.2</v>
      </c>
      <c r="T26" s="97">
        <v>1788</v>
      </c>
      <c r="U26" s="97"/>
      <c r="V26" s="97"/>
      <c r="W26" s="97">
        <v>521586.96666666667</v>
      </c>
      <c r="X26" s="66"/>
      <c r="Y26" s="95" t="s">
        <v>175</v>
      </c>
      <c r="Z26" s="73"/>
      <c r="AA26" s="74">
        <v>3247</v>
      </c>
      <c r="AB26" s="74">
        <v>1967</v>
      </c>
      <c r="AC26" s="75"/>
      <c r="AD26" s="76"/>
      <c r="AE26" s="76">
        <v>544741.46666666667</v>
      </c>
      <c r="AF26" s="79"/>
      <c r="AG26" s="95" t="s">
        <v>175</v>
      </c>
      <c r="AH26" s="19"/>
      <c r="AI26" s="20">
        <v>3391</v>
      </c>
      <c r="AJ26" s="20">
        <v>2186</v>
      </c>
      <c r="AK26" s="21"/>
      <c r="AL26" s="22"/>
      <c r="AM26" s="22">
        <v>534094.89999999991</v>
      </c>
      <c r="AN26" s="66"/>
      <c r="AO26" s="95" t="s">
        <v>175</v>
      </c>
      <c r="AP26" s="19"/>
      <c r="AQ26" s="20">
        <v>3320</v>
      </c>
      <c r="AR26" s="20">
        <v>1484</v>
      </c>
      <c r="AS26" s="21"/>
      <c r="AT26" s="22"/>
      <c r="AU26" s="22">
        <v>404781.3</v>
      </c>
      <c r="AV26" s="66"/>
      <c r="AW26" s="95" t="s">
        <v>175</v>
      </c>
      <c r="AX26" s="19"/>
      <c r="AY26" s="20">
        <v>2807</v>
      </c>
      <c r="AZ26" s="20">
        <v>2057</v>
      </c>
      <c r="BA26" s="21"/>
      <c r="BB26" s="22"/>
      <c r="BC26" s="22">
        <v>573976</v>
      </c>
      <c r="BD26" s="66"/>
      <c r="BE26" s="95" t="s">
        <v>244</v>
      </c>
      <c r="BF26" s="19">
        <v>2600</v>
      </c>
      <c r="BG26" s="20">
        <v>2600</v>
      </c>
      <c r="BH26" s="20">
        <v>2270</v>
      </c>
      <c r="BI26" s="21"/>
      <c r="BJ26" s="22"/>
      <c r="BK26" s="22">
        <v>669290.89999999991</v>
      </c>
      <c r="BL26" s="66"/>
      <c r="BM26" s="66"/>
    </row>
    <row r="27" spans="1:65" ht="15" x14ac:dyDescent="0.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23"/>
      <c r="AH27" s="24"/>
      <c r="AI27" s="25"/>
      <c r="AJ27" s="25"/>
      <c r="AK27" s="26"/>
      <c r="AL27" s="27"/>
      <c r="AM27" s="27"/>
      <c r="AN27" s="66"/>
      <c r="AO27" s="23"/>
      <c r="AP27" s="24"/>
      <c r="AQ27" s="25"/>
      <c r="AR27" s="25"/>
      <c r="AS27" s="26"/>
      <c r="AT27" s="27"/>
      <c r="AU27" s="27"/>
      <c r="AV27" s="66"/>
      <c r="AW27" s="23"/>
      <c r="AX27" s="24"/>
      <c r="AY27" s="25"/>
      <c r="AZ27" s="25"/>
      <c r="BA27" s="26"/>
      <c r="BB27" s="27"/>
      <c r="BC27" s="27"/>
      <c r="BD27" s="66"/>
      <c r="BE27" s="23"/>
      <c r="BF27" s="24"/>
      <c r="BG27" s="25"/>
      <c r="BH27" s="25"/>
      <c r="BI27" s="26"/>
      <c r="BJ27" s="27"/>
      <c r="BK27" s="27"/>
      <c r="BL27" s="66"/>
      <c r="BM27" s="66"/>
    </row>
    <row r="28" spans="1:65" ht="15" x14ac:dyDescent="0.3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2"/>
      <c r="AH28" s="12"/>
      <c r="AI28" s="12"/>
      <c r="AJ28" s="12"/>
      <c r="AK28" s="12"/>
      <c r="AL28" s="12"/>
      <c r="AM28" s="12"/>
      <c r="AN28" s="66"/>
      <c r="AO28" s="12"/>
      <c r="AP28" s="12"/>
      <c r="AQ28" s="12"/>
      <c r="AR28" s="12"/>
      <c r="AS28" s="12"/>
      <c r="AT28" s="12"/>
      <c r="AU28" s="12"/>
      <c r="AV28" s="66"/>
      <c r="AW28" s="12"/>
      <c r="AX28" s="12"/>
      <c r="AY28" s="12"/>
      <c r="AZ28" s="12"/>
      <c r="BA28" s="12"/>
      <c r="BB28" s="12"/>
      <c r="BC28" s="12"/>
      <c r="BD28" s="66"/>
      <c r="BE28" s="12"/>
      <c r="BF28" s="12"/>
      <c r="BG28" s="12"/>
      <c r="BH28" s="12"/>
      <c r="BI28" s="12"/>
      <c r="BJ28" s="12"/>
      <c r="BK28" s="12"/>
      <c r="BL28" s="66"/>
      <c r="BM28" s="66"/>
    </row>
    <row r="29" spans="1:65" ht="30" x14ac:dyDescent="0.3">
      <c r="A29" s="66"/>
      <c r="B29" s="66"/>
      <c r="C29" s="1" t="s">
        <v>117</v>
      </c>
      <c r="D29" s="2" t="s">
        <v>113</v>
      </c>
      <c r="E29" s="1" t="s">
        <v>119</v>
      </c>
      <c r="F29" s="3" t="s">
        <v>114</v>
      </c>
      <c r="G29" s="1" t="s">
        <v>116</v>
      </c>
      <c r="H29" s="66"/>
      <c r="I29" s="66"/>
      <c r="J29" s="66"/>
      <c r="K29" s="1" t="s">
        <v>117</v>
      </c>
      <c r="L29" s="2" t="s">
        <v>113</v>
      </c>
      <c r="M29" s="1" t="s">
        <v>119</v>
      </c>
      <c r="N29" s="3" t="s">
        <v>114</v>
      </c>
      <c r="O29" s="1" t="s">
        <v>116</v>
      </c>
      <c r="P29" s="5"/>
      <c r="Q29" s="66"/>
      <c r="R29" s="66"/>
      <c r="S29" s="1" t="s">
        <v>117</v>
      </c>
      <c r="T29" s="2" t="s">
        <v>113</v>
      </c>
      <c r="U29" s="1" t="s">
        <v>119</v>
      </c>
      <c r="V29" s="3" t="s">
        <v>114</v>
      </c>
      <c r="W29" s="1" t="s">
        <v>116</v>
      </c>
      <c r="X29" s="66"/>
      <c r="Y29" s="66"/>
      <c r="Z29" s="66"/>
      <c r="AA29" s="1" t="s">
        <v>117</v>
      </c>
      <c r="AB29" s="2" t="s">
        <v>121</v>
      </c>
      <c r="AC29" s="1" t="s">
        <v>119</v>
      </c>
      <c r="AD29" s="3" t="s">
        <v>114</v>
      </c>
      <c r="AE29" s="1" t="s">
        <v>25</v>
      </c>
      <c r="AF29" s="5"/>
      <c r="AG29" s="12"/>
      <c r="AH29" s="12"/>
      <c r="AI29" s="37" t="s">
        <v>117</v>
      </c>
      <c r="AJ29" s="10" t="s">
        <v>121</v>
      </c>
      <c r="AK29" s="37" t="s">
        <v>119</v>
      </c>
      <c r="AL29" s="11" t="s">
        <v>114</v>
      </c>
      <c r="AM29" s="37" t="s">
        <v>25</v>
      </c>
      <c r="AN29" s="66"/>
      <c r="AO29" s="12"/>
      <c r="AP29" s="12"/>
      <c r="AQ29" s="37" t="s">
        <v>117</v>
      </c>
      <c r="AR29" s="10" t="s">
        <v>121</v>
      </c>
      <c r="AS29" s="37" t="s">
        <v>119</v>
      </c>
      <c r="AT29" s="11" t="s">
        <v>114</v>
      </c>
      <c r="AU29" s="37" t="s">
        <v>25</v>
      </c>
      <c r="AV29" s="66"/>
      <c r="AW29" s="12"/>
      <c r="AX29" s="12"/>
      <c r="AY29" s="37" t="s">
        <v>117</v>
      </c>
      <c r="AZ29" s="10" t="s">
        <v>121</v>
      </c>
      <c r="BA29" s="37" t="s">
        <v>119</v>
      </c>
      <c r="BB29" s="11" t="s">
        <v>114</v>
      </c>
      <c r="BC29" s="37" t="s">
        <v>25</v>
      </c>
      <c r="BD29" s="66"/>
      <c r="BE29" s="12"/>
      <c r="BF29" s="12"/>
      <c r="BG29" s="37" t="s">
        <v>117</v>
      </c>
      <c r="BH29" s="10" t="s">
        <v>121</v>
      </c>
      <c r="BI29" s="37" t="s">
        <v>119</v>
      </c>
      <c r="BJ29" s="11" t="s">
        <v>114</v>
      </c>
      <c r="BK29" s="37" t="s">
        <v>25</v>
      </c>
      <c r="BL29" s="66"/>
      <c r="BM29" s="66"/>
    </row>
    <row r="30" spans="1:65" ht="15" x14ac:dyDescent="0.3">
      <c r="A30" s="247" t="s">
        <v>189</v>
      </c>
      <c r="B30" s="247"/>
      <c r="C30" s="247"/>
      <c r="D30" s="247"/>
      <c r="E30" s="247"/>
      <c r="F30" s="65"/>
      <c r="G30" s="94"/>
      <c r="H30" s="66"/>
      <c r="I30" s="247" t="s">
        <v>189</v>
      </c>
      <c r="J30" s="247"/>
      <c r="K30" s="247"/>
      <c r="L30" s="247"/>
      <c r="M30" s="247"/>
      <c r="N30" s="65"/>
      <c r="O30" s="94"/>
      <c r="P30" s="182"/>
      <c r="Q30" s="247" t="s">
        <v>189</v>
      </c>
      <c r="R30" s="247"/>
      <c r="S30" s="247"/>
      <c r="T30" s="247"/>
      <c r="U30" s="247"/>
      <c r="V30" s="65"/>
      <c r="W30" s="94"/>
      <c r="X30" s="66"/>
      <c r="Y30" s="247" t="s">
        <v>189</v>
      </c>
      <c r="Z30" s="247"/>
      <c r="AA30" s="247"/>
      <c r="AB30" s="247"/>
      <c r="AC30" s="247"/>
      <c r="AD30" s="4"/>
      <c r="AE30" s="247"/>
      <c r="AF30" s="182"/>
      <c r="AG30" s="247" t="s">
        <v>189</v>
      </c>
      <c r="AH30" s="159"/>
      <c r="AI30" s="159"/>
      <c r="AJ30" s="159"/>
      <c r="AK30" s="159"/>
      <c r="AL30" s="28"/>
      <c r="AM30" s="159"/>
      <c r="AN30" s="66"/>
      <c r="AO30" s="247" t="s">
        <v>189</v>
      </c>
      <c r="AP30" s="159"/>
      <c r="AQ30" s="159"/>
      <c r="AR30" s="159"/>
      <c r="AS30" s="159"/>
      <c r="AT30" s="28"/>
      <c r="AU30" s="159"/>
      <c r="AV30" s="66"/>
      <c r="AW30" s="247" t="s">
        <v>189</v>
      </c>
      <c r="AX30" s="159"/>
      <c r="AY30" s="159"/>
      <c r="AZ30" s="159"/>
      <c r="BA30" s="159"/>
      <c r="BB30" s="28"/>
      <c r="BC30" s="159"/>
      <c r="BD30" s="66"/>
      <c r="BE30" s="247" t="s">
        <v>189</v>
      </c>
      <c r="BF30" s="159"/>
      <c r="BG30" s="159"/>
      <c r="BH30" s="159"/>
      <c r="BI30" s="159"/>
      <c r="BJ30" s="28"/>
      <c r="BK30" s="159"/>
      <c r="BL30" s="66"/>
      <c r="BM30" s="66"/>
    </row>
    <row r="31" spans="1:65" ht="15" x14ac:dyDescent="0.3">
      <c r="A31" s="66" t="s">
        <v>13</v>
      </c>
      <c r="B31" s="105">
        <v>33801.491840999995</v>
      </c>
      <c r="C31" s="105">
        <v>33801.491840999995</v>
      </c>
      <c r="D31" s="105">
        <v>145346.41491630001</v>
      </c>
      <c r="E31" s="105">
        <v>4300</v>
      </c>
      <c r="F31" s="160">
        <v>10.932</v>
      </c>
      <c r="G31" s="105">
        <v>11122489.055054942</v>
      </c>
      <c r="H31" s="66"/>
      <c r="I31" s="104" t="s">
        <v>13</v>
      </c>
      <c r="J31" s="105">
        <v>13231</v>
      </c>
      <c r="K31" s="105">
        <v>13231</v>
      </c>
      <c r="L31" s="105">
        <v>158772</v>
      </c>
      <c r="M31" s="105">
        <v>12000</v>
      </c>
      <c r="N31" s="160">
        <v>5.73</v>
      </c>
      <c r="O31" s="105">
        <v>4730770.5120000001</v>
      </c>
      <c r="P31" s="108"/>
      <c r="Q31" s="104" t="s">
        <v>13</v>
      </c>
      <c r="R31" s="105">
        <v>18435</v>
      </c>
      <c r="S31" s="105">
        <v>18435</v>
      </c>
      <c r="T31" s="105">
        <v>199098</v>
      </c>
      <c r="U31" s="105">
        <v>10800</v>
      </c>
      <c r="V31" s="160">
        <v>4.2699999999999996</v>
      </c>
      <c r="W31" s="105">
        <v>4420771.9919999987</v>
      </c>
      <c r="X31" s="66"/>
      <c r="Y31" s="66" t="s">
        <v>13</v>
      </c>
      <c r="Z31" s="67"/>
      <c r="AA31" s="67">
        <v>18224</v>
      </c>
      <c r="AB31" s="67">
        <v>205931.2</v>
      </c>
      <c r="AC31" s="67">
        <v>11300</v>
      </c>
      <c r="AD31" s="68">
        <v>3.81</v>
      </c>
      <c r="AE31" s="67">
        <v>3257166.1044000001</v>
      </c>
      <c r="AF31" s="108"/>
      <c r="AG31" s="12" t="s">
        <v>13</v>
      </c>
      <c r="AH31" s="13"/>
      <c r="AI31" s="13">
        <v>17434</v>
      </c>
      <c r="AJ31" s="13">
        <v>198747.6</v>
      </c>
      <c r="AK31" s="13">
        <v>11400</v>
      </c>
      <c r="AL31" s="14">
        <v>4.75</v>
      </c>
      <c r="AM31" s="13">
        <v>4909065.72</v>
      </c>
      <c r="AN31" s="66"/>
      <c r="AO31" s="12" t="s">
        <v>13</v>
      </c>
      <c r="AP31" s="13"/>
      <c r="AQ31" s="13">
        <v>19477</v>
      </c>
      <c r="AR31" s="13">
        <v>155816</v>
      </c>
      <c r="AS31" s="13">
        <v>8000</v>
      </c>
      <c r="AT31" s="14">
        <v>5.32</v>
      </c>
      <c r="AU31" s="13">
        <v>4310493.824</v>
      </c>
      <c r="AV31" s="66"/>
      <c r="AW31" s="12" t="s">
        <v>13</v>
      </c>
      <c r="AX31" s="13"/>
      <c r="AY31" s="13">
        <v>14456</v>
      </c>
      <c r="AZ31" s="13">
        <v>166244</v>
      </c>
      <c r="BA31" s="13">
        <v>11500</v>
      </c>
      <c r="BB31" s="14">
        <v>5.87</v>
      </c>
      <c r="BC31" s="13">
        <v>5074431.8560000006</v>
      </c>
      <c r="BD31" s="66"/>
      <c r="BE31" s="12" t="s">
        <v>13</v>
      </c>
      <c r="BF31" s="13">
        <v>17242</v>
      </c>
      <c r="BG31" s="13">
        <v>3249</v>
      </c>
      <c r="BH31" s="13">
        <v>16245</v>
      </c>
      <c r="BI31" s="13">
        <v>5000</v>
      </c>
      <c r="BJ31" s="14">
        <v>5.75</v>
      </c>
      <c r="BK31" s="13">
        <v>934087.5</v>
      </c>
      <c r="BL31" s="66"/>
      <c r="BM31" s="66"/>
    </row>
    <row r="32" spans="1:65" ht="15" x14ac:dyDescent="0.3">
      <c r="A32" s="66" t="s">
        <v>14</v>
      </c>
      <c r="B32" s="107">
        <v>156.38055520000003</v>
      </c>
      <c r="C32" s="107">
        <v>156.38055520000003</v>
      </c>
      <c r="D32" s="107">
        <v>2502.0888832000005</v>
      </c>
      <c r="E32" s="107">
        <v>16000</v>
      </c>
      <c r="F32" s="161">
        <v>13.329000000000001</v>
      </c>
      <c r="G32" s="107">
        <v>333503.42724172806</v>
      </c>
      <c r="H32" s="66"/>
      <c r="I32" s="66" t="s">
        <v>14</v>
      </c>
      <c r="J32" s="107">
        <v>121</v>
      </c>
      <c r="K32" s="107">
        <v>121</v>
      </c>
      <c r="L32" s="107">
        <v>5818</v>
      </c>
      <c r="M32" s="107">
        <v>48082.644628099173</v>
      </c>
      <c r="N32" s="161">
        <v>4.8099999999999996</v>
      </c>
      <c r="O32" s="107">
        <v>279845.8</v>
      </c>
      <c r="P32" s="108"/>
      <c r="Q32" s="66" t="s">
        <v>14</v>
      </c>
      <c r="R32" s="107">
        <v>114</v>
      </c>
      <c r="S32" s="107">
        <v>114</v>
      </c>
      <c r="T32" s="107">
        <v>4924.8</v>
      </c>
      <c r="U32" s="107">
        <v>43200</v>
      </c>
      <c r="V32" s="161">
        <v>4.8</v>
      </c>
      <c r="W32" s="107">
        <v>236390.40000000002</v>
      </c>
      <c r="X32" s="66"/>
      <c r="Y32" s="66" t="s">
        <v>14</v>
      </c>
      <c r="Z32" s="67"/>
      <c r="AA32" s="67">
        <v>89</v>
      </c>
      <c r="AB32" s="67">
        <v>4010</v>
      </c>
      <c r="AC32" s="67">
        <v>45300</v>
      </c>
      <c r="AD32" s="68">
        <v>4.29</v>
      </c>
      <c r="AE32" s="67">
        <v>172029</v>
      </c>
      <c r="AF32" s="108"/>
      <c r="AG32" s="12" t="s">
        <v>14</v>
      </c>
      <c r="AH32" s="13"/>
      <c r="AI32" s="13">
        <v>92</v>
      </c>
      <c r="AJ32" s="13">
        <v>4176.8</v>
      </c>
      <c r="AK32" s="13">
        <v>45400</v>
      </c>
      <c r="AL32" s="14">
        <v>5.33</v>
      </c>
      <c r="AM32" s="13">
        <v>222623.44</v>
      </c>
      <c r="AN32" s="66"/>
      <c r="AO32" s="12" t="s">
        <v>14</v>
      </c>
      <c r="AP32" s="13"/>
      <c r="AQ32" s="13">
        <v>79</v>
      </c>
      <c r="AR32" s="13">
        <v>2875.6</v>
      </c>
      <c r="AS32" s="13">
        <v>36400</v>
      </c>
      <c r="AT32" s="14">
        <v>5.41</v>
      </c>
      <c r="AU32" s="13">
        <v>155569.96</v>
      </c>
      <c r="AV32" s="66"/>
      <c r="AW32" s="12" t="s">
        <v>14</v>
      </c>
      <c r="AX32" s="13"/>
      <c r="AY32" s="13">
        <v>83</v>
      </c>
      <c r="AZ32" s="13">
        <v>3776.5</v>
      </c>
      <c r="BA32" s="13">
        <v>45500</v>
      </c>
      <c r="BB32" s="14">
        <v>4.78</v>
      </c>
      <c r="BC32" s="13">
        <v>180516.7</v>
      </c>
      <c r="BD32" s="66"/>
      <c r="BE32" s="12" t="s">
        <v>14</v>
      </c>
      <c r="BF32" s="13">
        <v>76</v>
      </c>
      <c r="BG32" s="13">
        <v>76</v>
      </c>
      <c r="BH32" s="13">
        <v>1714</v>
      </c>
      <c r="BI32" s="13">
        <v>22552.63157894737</v>
      </c>
      <c r="BJ32" s="14">
        <v>6.53</v>
      </c>
      <c r="BK32" s="13">
        <v>111924.2</v>
      </c>
      <c r="BL32" s="66"/>
      <c r="BM32" s="66"/>
    </row>
    <row r="33" spans="1:65" ht="15" x14ac:dyDescent="0.3">
      <c r="A33" s="66" t="s">
        <v>15</v>
      </c>
      <c r="B33" s="107">
        <v>10.910356</v>
      </c>
      <c r="C33" s="107">
        <v>10.910356</v>
      </c>
      <c r="D33" s="107">
        <v>145.46777654800002</v>
      </c>
      <c r="E33" s="107">
        <v>13333</v>
      </c>
      <c r="F33" s="161">
        <v>9.7509750975097518</v>
      </c>
      <c r="G33" s="107">
        <v>14184.526666096612</v>
      </c>
      <c r="H33" s="66"/>
      <c r="I33" s="66" t="s">
        <v>15</v>
      </c>
      <c r="J33" s="107">
        <v>13</v>
      </c>
      <c r="K33" s="107">
        <v>13</v>
      </c>
      <c r="L33" s="107">
        <v>520</v>
      </c>
      <c r="M33" s="107">
        <v>40000</v>
      </c>
      <c r="N33" s="161">
        <v>2.48</v>
      </c>
      <c r="O33" s="107">
        <v>12896</v>
      </c>
      <c r="P33" s="108"/>
      <c r="Q33" s="66" t="s">
        <v>15</v>
      </c>
      <c r="R33" s="107">
        <v>19</v>
      </c>
      <c r="S33" s="107">
        <v>19</v>
      </c>
      <c r="T33" s="107">
        <v>684</v>
      </c>
      <c r="U33" s="107">
        <v>36000</v>
      </c>
      <c r="V33" s="161">
        <v>2.87</v>
      </c>
      <c r="W33" s="107">
        <v>19630.800000000003</v>
      </c>
      <c r="X33" s="66"/>
      <c r="Y33" s="66" t="s">
        <v>15</v>
      </c>
      <c r="Z33" s="67"/>
      <c r="AA33" s="67">
        <v>19</v>
      </c>
      <c r="AB33" s="67">
        <v>727</v>
      </c>
      <c r="AC33" s="67">
        <v>37800</v>
      </c>
      <c r="AD33" s="68">
        <v>3.68</v>
      </c>
      <c r="AE33" s="67">
        <v>26753.600000000002</v>
      </c>
      <c r="AF33" s="108"/>
      <c r="AG33" s="12" t="s">
        <v>15</v>
      </c>
      <c r="AH33" s="13"/>
      <c r="AI33" s="13">
        <v>17</v>
      </c>
      <c r="AJ33" s="13">
        <v>644.29999999999995</v>
      </c>
      <c r="AK33" s="13">
        <v>37900</v>
      </c>
      <c r="AL33" s="14">
        <v>3.79</v>
      </c>
      <c r="AM33" s="13">
        <v>24418.97</v>
      </c>
      <c r="AN33" s="66"/>
      <c r="AO33" s="12" t="s">
        <v>15</v>
      </c>
      <c r="AP33" s="13"/>
      <c r="AQ33" s="13">
        <v>19</v>
      </c>
      <c r="AR33" s="13">
        <v>577.6</v>
      </c>
      <c r="AS33" s="13">
        <v>30400</v>
      </c>
      <c r="AT33" s="14">
        <v>2.41</v>
      </c>
      <c r="AU33" s="13">
        <v>13920.16</v>
      </c>
      <c r="AV33" s="66"/>
      <c r="AW33" s="12" t="s">
        <v>15</v>
      </c>
      <c r="AX33" s="13"/>
      <c r="AY33" s="13">
        <v>19</v>
      </c>
      <c r="AZ33" s="13">
        <v>722</v>
      </c>
      <c r="BA33" s="13">
        <v>38000</v>
      </c>
      <c r="BB33" s="14">
        <v>2.52</v>
      </c>
      <c r="BC33" s="13">
        <v>18194.400000000001</v>
      </c>
      <c r="BD33" s="66"/>
      <c r="BE33" s="12" t="s">
        <v>15</v>
      </c>
      <c r="BF33" s="13"/>
      <c r="BG33" s="13"/>
      <c r="BH33" s="13"/>
      <c r="BI33" s="13"/>
      <c r="BJ33" s="14"/>
      <c r="BK33" s="13">
        <v>0</v>
      </c>
      <c r="BL33" s="66"/>
      <c r="BM33" s="66"/>
    </row>
    <row r="34" spans="1:65" ht="15" x14ac:dyDescent="0.3">
      <c r="A34" s="66" t="s">
        <v>16</v>
      </c>
      <c r="B34" s="107">
        <v>4443.4723599999998</v>
      </c>
      <c r="C34" s="107">
        <v>4443.4723599999998</v>
      </c>
      <c r="D34" s="107">
        <v>59244.81697588</v>
      </c>
      <c r="E34" s="107">
        <v>13333</v>
      </c>
      <c r="F34" s="161">
        <v>9.1989999999999998</v>
      </c>
      <c r="G34" s="107">
        <v>3269958.4281667206</v>
      </c>
      <c r="H34" s="66"/>
      <c r="I34" s="66" t="s">
        <v>16</v>
      </c>
      <c r="J34" s="107">
        <v>5919</v>
      </c>
      <c r="K34" s="107">
        <v>5919</v>
      </c>
      <c r="L34" s="107">
        <v>177570</v>
      </c>
      <c r="M34" s="107">
        <v>30000</v>
      </c>
      <c r="N34" s="161">
        <v>4.1500000000000004</v>
      </c>
      <c r="O34" s="107">
        <v>4605721.875</v>
      </c>
      <c r="P34" s="108"/>
      <c r="Q34" s="66" t="s">
        <v>16</v>
      </c>
      <c r="R34" s="107">
        <v>3904</v>
      </c>
      <c r="S34" s="107">
        <v>3904</v>
      </c>
      <c r="T34" s="107">
        <v>105408</v>
      </c>
      <c r="U34" s="107">
        <v>27000</v>
      </c>
      <c r="V34" s="161">
        <v>3.27</v>
      </c>
      <c r="W34" s="107">
        <v>2154276</v>
      </c>
      <c r="X34" s="66"/>
      <c r="Y34" s="66" t="s">
        <v>16</v>
      </c>
      <c r="Z34" s="67"/>
      <c r="AA34" s="67">
        <v>6421</v>
      </c>
      <c r="AB34" s="67">
        <v>181714.3</v>
      </c>
      <c r="AC34" s="67">
        <v>28300</v>
      </c>
      <c r="AD34" s="68">
        <v>3.08</v>
      </c>
      <c r="AE34" s="67">
        <v>1912160.2500000002</v>
      </c>
      <c r="AF34" s="108"/>
      <c r="AG34" s="12" t="s">
        <v>16</v>
      </c>
      <c r="AH34" s="13"/>
      <c r="AI34" s="13">
        <v>3023</v>
      </c>
      <c r="AJ34" s="13">
        <v>85853.2</v>
      </c>
      <c r="AK34" s="13">
        <v>28400</v>
      </c>
      <c r="AL34" s="14">
        <v>3.2</v>
      </c>
      <c r="AM34" s="13">
        <v>1717064</v>
      </c>
      <c r="AN34" s="66"/>
      <c r="AO34" s="12" t="s">
        <v>16</v>
      </c>
      <c r="AP34" s="13"/>
      <c r="AQ34" s="13">
        <v>5802</v>
      </c>
      <c r="AR34" s="13">
        <v>115459.8</v>
      </c>
      <c r="AS34" s="13">
        <v>19900</v>
      </c>
      <c r="AT34" s="14">
        <v>3.37</v>
      </c>
      <c r="AU34" s="13">
        <v>2431872.0375000006</v>
      </c>
      <c r="AV34" s="66"/>
      <c r="AW34" s="12" t="s">
        <v>16</v>
      </c>
      <c r="AX34" s="13"/>
      <c r="AY34" s="13">
        <v>3525</v>
      </c>
      <c r="AZ34" s="13">
        <v>98700</v>
      </c>
      <c r="BA34" s="13">
        <v>28000</v>
      </c>
      <c r="BB34" s="14">
        <v>3.44</v>
      </c>
      <c r="BC34" s="13">
        <v>2122050</v>
      </c>
      <c r="BD34" s="66"/>
      <c r="BE34" s="12" t="s">
        <v>16</v>
      </c>
      <c r="BF34" s="13">
        <v>5595</v>
      </c>
      <c r="BG34" s="13">
        <v>1865</v>
      </c>
      <c r="BH34" s="13">
        <v>20699</v>
      </c>
      <c r="BI34" s="13">
        <v>11098.659517426273</v>
      </c>
      <c r="BJ34" s="14">
        <v>4.6100000000000003</v>
      </c>
      <c r="BK34" s="13">
        <v>954223.9</v>
      </c>
      <c r="BL34" s="66"/>
      <c r="BM34" s="66"/>
    </row>
    <row r="35" spans="1:65" ht="15" x14ac:dyDescent="0.3">
      <c r="A35" s="66" t="s">
        <v>17</v>
      </c>
      <c r="B35" s="107">
        <v>814.17375700000002</v>
      </c>
      <c r="C35" s="107">
        <v>814.17375700000002</v>
      </c>
      <c r="D35" s="107">
        <v>3474.0794211190005</v>
      </c>
      <c r="E35" s="107">
        <v>4267</v>
      </c>
      <c r="F35" s="161">
        <v>13.5</v>
      </c>
      <c r="G35" s="107">
        <v>445550.68575851183</v>
      </c>
      <c r="H35" s="66"/>
      <c r="I35" s="66" t="s">
        <v>17</v>
      </c>
      <c r="J35" s="107">
        <v>759</v>
      </c>
      <c r="K35" s="107">
        <v>759</v>
      </c>
      <c r="L35" s="107">
        <v>36918</v>
      </c>
      <c r="M35" s="107">
        <v>48640.3162055336</v>
      </c>
      <c r="N35" s="161">
        <v>3.07</v>
      </c>
      <c r="O35" s="107">
        <v>1133382.5999999999</v>
      </c>
      <c r="P35" s="108"/>
      <c r="Q35" s="66" t="s">
        <v>17</v>
      </c>
      <c r="R35" s="107">
        <v>812</v>
      </c>
      <c r="S35" s="107">
        <v>812</v>
      </c>
      <c r="T35" s="107">
        <v>37027.199999999997</v>
      </c>
      <c r="U35" s="107">
        <v>45600</v>
      </c>
      <c r="V35" s="161">
        <v>3.52</v>
      </c>
      <c r="W35" s="107">
        <v>1303357.4399999999</v>
      </c>
      <c r="X35" s="66"/>
      <c r="Y35" s="66" t="s">
        <v>17</v>
      </c>
      <c r="Z35" s="67"/>
      <c r="AA35" s="67">
        <v>797</v>
      </c>
      <c r="AB35" s="67">
        <v>37459</v>
      </c>
      <c r="AC35" s="67">
        <v>47000</v>
      </c>
      <c r="AD35" s="68">
        <v>3.52</v>
      </c>
      <c r="AE35" s="67">
        <v>1318556.7999999998</v>
      </c>
      <c r="AF35" s="108"/>
      <c r="AG35" s="12" t="s">
        <v>17</v>
      </c>
      <c r="AH35" s="13"/>
      <c r="AI35" s="13">
        <v>796</v>
      </c>
      <c r="AJ35" s="13">
        <v>37412</v>
      </c>
      <c r="AK35" s="13">
        <v>47000</v>
      </c>
      <c r="AL35" s="14">
        <v>4.2</v>
      </c>
      <c r="AM35" s="13">
        <v>1571304</v>
      </c>
      <c r="AN35" s="66"/>
      <c r="AO35" s="12" t="s">
        <v>17</v>
      </c>
      <c r="AP35" s="13"/>
      <c r="AQ35" s="13">
        <v>782</v>
      </c>
      <c r="AR35" s="13">
        <v>29403.200000000001</v>
      </c>
      <c r="AS35" s="13">
        <v>37600</v>
      </c>
      <c r="AT35" s="14">
        <v>4.71</v>
      </c>
      <c r="AU35" s="13">
        <v>1384890.7200000002</v>
      </c>
      <c r="AV35" s="66"/>
      <c r="AW35" s="12" t="s">
        <v>17</v>
      </c>
      <c r="AX35" s="13"/>
      <c r="AY35" s="13">
        <v>822</v>
      </c>
      <c r="AZ35" s="13">
        <v>38634</v>
      </c>
      <c r="BA35" s="13">
        <v>47000</v>
      </c>
      <c r="BB35" s="14">
        <v>5.19</v>
      </c>
      <c r="BC35" s="13">
        <v>2005104.6</v>
      </c>
      <c r="BD35" s="66"/>
      <c r="BE35" s="12" t="s">
        <v>17</v>
      </c>
      <c r="BF35" s="13">
        <v>840</v>
      </c>
      <c r="BG35" s="13">
        <v>840</v>
      </c>
      <c r="BH35" s="13">
        <v>19740</v>
      </c>
      <c r="BI35" s="13">
        <v>23500</v>
      </c>
      <c r="BJ35" s="14">
        <v>5.84</v>
      </c>
      <c r="BK35" s="13">
        <v>1152816</v>
      </c>
      <c r="BL35" s="66"/>
      <c r="BM35" s="66"/>
    </row>
    <row r="36" spans="1:65" ht="15" x14ac:dyDescent="0.3">
      <c r="A36" s="66" t="s">
        <v>18</v>
      </c>
      <c r="B36" s="107">
        <v>160.64464000000001</v>
      </c>
      <c r="C36" s="107">
        <v>160.64464000000001</v>
      </c>
      <c r="D36" s="107">
        <v>803.22320000000002</v>
      </c>
      <c r="E36" s="107">
        <v>5000</v>
      </c>
      <c r="F36" s="161">
        <v>13.201320132013203</v>
      </c>
      <c r="G36" s="107">
        <v>53018.033003300334</v>
      </c>
      <c r="H36" s="66"/>
      <c r="I36" s="66" t="s">
        <v>18</v>
      </c>
      <c r="J36" s="107">
        <v>110</v>
      </c>
      <c r="K36" s="107">
        <v>110</v>
      </c>
      <c r="L36" s="107">
        <v>1650</v>
      </c>
      <c r="M36" s="107">
        <v>15000</v>
      </c>
      <c r="N36" s="161">
        <v>3.94</v>
      </c>
      <c r="O36" s="107">
        <v>32505</v>
      </c>
      <c r="P36" s="108"/>
      <c r="Q36" s="66" t="s">
        <v>18</v>
      </c>
      <c r="R36" s="107">
        <v>402</v>
      </c>
      <c r="S36" s="107">
        <v>402</v>
      </c>
      <c r="T36" s="107">
        <v>5427</v>
      </c>
      <c r="U36" s="107">
        <v>13500</v>
      </c>
      <c r="V36" s="161">
        <v>4.2699999999999996</v>
      </c>
      <c r="W36" s="107">
        <v>115866.44999999998</v>
      </c>
      <c r="X36" s="66"/>
      <c r="Y36" s="66" t="s">
        <v>18</v>
      </c>
      <c r="Z36" s="67"/>
      <c r="AA36" s="67">
        <v>180</v>
      </c>
      <c r="AB36" s="67">
        <v>2538</v>
      </c>
      <c r="AC36" s="67">
        <v>14100</v>
      </c>
      <c r="AD36" s="68">
        <v>4.2699999999999996</v>
      </c>
      <c r="AE36" s="67">
        <v>108974.66999999998</v>
      </c>
      <c r="AF36" s="108"/>
      <c r="AG36" s="12" t="s">
        <v>18</v>
      </c>
      <c r="AH36" s="13"/>
      <c r="AI36" s="13">
        <v>155</v>
      </c>
      <c r="AJ36" s="13">
        <v>2201</v>
      </c>
      <c r="AK36" s="13">
        <v>14200</v>
      </c>
      <c r="AL36" s="14">
        <v>4.57</v>
      </c>
      <c r="AM36" s="13">
        <v>50292.850000000006</v>
      </c>
      <c r="AN36" s="66"/>
      <c r="AO36" s="12" t="s">
        <v>18</v>
      </c>
      <c r="AP36" s="13"/>
      <c r="AQ36" s="13">
        <v>186</v>
      </c>
      <c r="AR36" s="13">
        <v>1860</v>
      </c>
      <c r="AS36" s="13">
        <v>10000</v>
      </c>
      <c r="AT36" s="14">
        <v>4.47</v>
      </c>
      <c r="AU36" s="13">
        <v>41570.999999999993</v>
      </c>
      <c r="AV36" s="66"/>
      <c r="AW36" s="12" t="s">
        <v>18</v>
      </c>
      <c r="AX36" s="13"/>
      <c r="AY36" s="13">
        <v>178</v>
      </c>
      <c r="AZ36" s="13">
        <v>2527.6</v>
      </c>
      <c r="BA36" s="13">
        <v>14200</v>
      </c>
      <c r="BB36" s="14">
        <v>4.47</v>
      </c>
      <c r="BC36" s="13">
        <v>56491.86</v>
      </c>
      <c r="BD36" s="66"/>
      <c r="BE36" s="12" t="s">
        <v>18</v>
      </c>
      <c r="BF36" s="13">
        <v>463</v>
      </c>
      <c r="BG36" s="13"/>
      <c r="BH36" s="13"/>
      <c r="BI36" s="13"/>
      <c r="BJ36" s="14"/>
      <c r="BK36" s="13">
        <v>0</v>
      </c>
      <c r="BL36" s="66"/>
      <c r="BM36" s="66"/>
    </row>
    <row r="37" spans="1:65" ht="15" x14ac:dyDescent="0.3">
      <c r="A37" s="66" t="s">
        <v>19</v>
      </c>
      <c r="B37" s="107">
        <v>86.28304</v>
      </c>
      <c r="C37" s="107">
        <v>86.28304</v>
      </c>
      <c r="D37" s="107">
        <v>934.70417232</v>
      </c>
      <c r="E37" s="107">
        <v>10833</v>
      </c>
      <c r="F37" s="161">
        <v>8.9408940894089408</v>
      </c>
      <c r="G37" s="107">
        <v>41785.455048208823</v>
      </c>
      <c r="H37" s="66"/>
      <c r="I37" s="66" t="s">
        <v>19</v>
      </c>
      <c r="J37" s="107">
        <v>184</v>
      </c>
      <c r="K37" s="107">
        <v>184</v>
      </c>
      <c r="L37" s="107">
        <v>5980</v>
      </c>
      <c r="M37" s="107">
        <v>32500</v>
      </c>
      <c r="N37" s="161">
        <v>2.36</v>
      </c>
      <c r="O37" s="107">
        <v>3598764</v>
      </c>
      <c r="P37" s="108"/>
      <c r="Q37" s="66" t="s">
        <v>19</v>
      </c>
      <c r="R37" s="107">
        <v>350</v>
      </c>
      <c r="S37" s="107">
        <v>350</v>
      </c>
      <c r="T37" s="107">
        <v>10237.5</v>
      </c>
      <c r="U37" s="107">
        <v>29250</v>
      </c>
      <c r="V37" s="161">
        <v>2.95</v>
      </c>
      <c r="W37" s="107">
        <v>7701159.375</v>
      </c>
      <c r="X37" s="66"/>
      <c r="Y37" s="66" t="s">
        <v>19</v>
      </c>
      <c r="Z37" s="67"/>
      <c r="AA37" s="67">
        <v>170</v>
      </c>
      <c r="AB37" s="67">
        <v>5219</v>
      </c>
      <c r="AC37" s="67">
        <v>30700</v>
      </c>
      <c r="AD37" s="68">
        <v>2.95</v>
      </c>
      <c r="AE37" s="67">
        <v>7274633.625</v>
      </c>
      <c r="AF37" s="108"/>
      <c r="AG37" s="12" t="s">
        <v>19</v>
      </c>
      <c r="AH37" s="13"/>
      <c r="AI37" s="13">
        <v>125</v>
      </c>
      <c r="AJ37" s="13">
        <v>3850</v>
      </c>
      <c r="AK37" s="13">
        <v>30800</v>
      </c>
      <c r="AL37" s="14">
        <v>2.95</v>
      </c>
      <c r="AM37" s="13">
        <v>85181.25</v>
      </c>
      <c r="AN37" s="66"/>
      <c r="AO37" s="12" t="s">
        <v>19</v>
      </c>
      <c r="AP37" s="13"/>
      <c r="AQ37" s="13">
        <v>159</v>
      </c>
      <c r="AR37" s="13">
        <v>3434.4</v>
      </c>
      <c r="AS37" s="13">
        <v>21600</v>
      </c>
      <c r="AT37" s="14">
        <v>3.1</v>
      </c>
      <c r="AU37" s="13">
        <v>79849.800000000017</v>
      </c>
      <c r="AV37" s="66"/>
      <c r="AW37" s="12" t="s">
        <v>19</v>
      </c>
      <c r="AX37" s="13"/>
      <c r="AY37" s="13">
        <v>142</v>
      </c>
      <c r="AZ37" s="13">
        <v>4373.6000000000004</v>
      </c>
      <c r="BA37" s="13">
        <v>30800</v>
      </c>
      <c r="BB37" s="14">
        <v>3.88</v>
      </c>
      <c r="BC37" s="13">
        <v>127271.76</v>
      </c>
      <c r="BD37" s="66"/>
      <c r="BE37" s="12" t="s">
        <v>19</v>
      </c>
      <c r="BF37" s="13">
        <v>550</v>
      </c>
      <c r="BG37" s="13">
        <v>275</v>
      </c>
      <c r="BH37" s="13">
        <v>3329</v>
      </c>
      <c r="BI37" s="13">
        <v>12105.454545454546</v>
      </c>
      <c r="BJ37" s="14">
        <v>5.01</v>
      </c>
      <c r="BK37" s="13">
        <v>166782.90000000002</v>
      </c>
      <c r="BL37" s="66"/>
      <c r="BM37" s="66"/>
    </row>
    <row r="38" spans="1:65" ht="15" x14ac:dyDescent="0.3">
      <c r="A38" s="66" t="s">
        <v>20</v>
      </c>
      <c r="B38" s="107">
        <v>740.11918800000001</v>
      </c>
      <c r="C38" s="107">
        <v>740.11918800000001</v>
      </c>
      <c r="D38" s="107">
        <v>2733.2601612839999</v>
      </c>
      <c r="E38" s="107">
        <v>3693</v>
      </c>
      <c r="F38" s="161">
        <v>13.28</v>
      </c>
      <c r="G38" s="107">
        <v>254083.8645929606</v>
      </c>
      <c r="H38" s="66"/>
      <c r="I38" s="66" t="s">
        <v>20</v>
      </c>
      <c r="J38" s="107">
        <v>155</v>
      </c>
      <c r="K38" s="107">
        <v>155</v>
      </c>
      <c r="L38" s="107">
        <v>1550</v>
      </c>
      <c r="M38" s="107">
        <v>10000</v>
      </c>
      <c r="N38" s="161">
        <v>3.79</v>
      </c>
      <c r="O38" s="107">
        <v>58745</v>
      </c>
      <c r="P38" s="108"/>
      <c r="Q38" s="66" t="s">
        <v>20</v>
      </c>
      <c r="R38" s="107">
        <v>118</v>
      </c>
      <c r="S38" s="107">
        <v>118</v>
      </c>
      <c r="T38" s="107">
        <v>1062</v>
      </c>
      <c r="U38" s="107">
        <v>9000</v>
      </c>
      <c r="V38" s="161">
        <v>3.18</v>
      </c>
      <c r="W38" s="107">
        <v>33771.600000000006</v>
      </c>
      <c r="X38" s="66"/>
      <c r="Y38" s="66" t="s">
        <v>20</v>
      </c>
      <c r="Z38" s="67"/>
      <c r="AA38" s="67">
        <v>121</v>
      </c>
      <c r="AB38" s="67">
        <v>1138</v>
      </c>
      <c r="AC38" s="67">
        <v>9400</v>
      </c>
      <c r="AD38" s="68">
        <v>3.38</v>
      </c>
      <c r="AE38" s="67">
        <v>38464.400000000001</v>
      </c>
      <c r="AF38" s="108"/>
      <c r="AG38" s="12" t="s">
        <v>20</v>
      </c>
      <c r="AH38" s="13"/>
      <c r="AI38" s="13">
        <v>226</v>
      </c>
      <c r="AJ38" s="13">
        <v>2147</v>
      </c>
      <c r="AK38" s="13">
        <v>9500</v>
      </c>
      <c r="AL38" s="14">
        <v>4.0599999999999996</v>
      </c>
      <c r="AM38" s="13">
        <v>87168.2</v>
      </c>
      <c r="AN38" s="66"/>
      <c r="AO38" s="12" t="s">
        <v>20</v>
      </c>
      <c r="AP38" s="13"/>
      <c r="AQ38" s="13">
        <v>178</v>
      </c>
      <c r="AR38" s="13">
        <v>1192.5999999999999</v>
      </c>
      <c r="AS38" s="13">
        <v>6700</v>
      </c>
      <c r="AT38" s="14">
        <v>3.89</v>
      </c>
      <c r="AU38" s="13">
        <v>46392.14</v>
      </c>
      <c r="AV38" s="66"/>
      <c r="AW38" s="12" t="s">
        <v>20</v>
      </c>
      <c r="AX38" s="13"/>
      <c r="AY38" s="13">
        <v>224</v>
      </c>
      <c r="AZ38" s="13">
        <v>2128</v>
      </c>
      <c r="BA38" s="13">
        <v>9500</v>
      </c>
      <c r="BB38" s="14">
        <v>4.8899999999999997</v>
      </c>
      <c r="BC38" s="13">
        <v>104059.2</v>
      </c>
      <c r="BD38" s="66"/>
      <c r="BE38" s="12" t="s">
        <v>20</v>
      </c>
      <c r="BF38" s="13">
        <v>337</v>
      </c>
      <c r="BG38" s="13">
        <v>337</v>
      </c>
      <c r="BH38" s="13">
        <v>1044</v>
      </c>
      <c r="BI38" s="13">
        <v>3097.9228486646884</v>
      </c>
      <c r="BJ38" s="14">
        <v>3.56</v>
      </c>
      <c r="BK38" s="13">
        <v>37166.400000000001</v>
      </c>
      <c r="BL38" s="66"/>
      <c r="BM38" s="66"/>
    </row>
    <row r="39" spans="1:65" ht="15" x14ac:dyDescent="0.3">
      <c r="A39" s="66" t="s">
        <v>21</v>
      </c>
      <c r="B39" s="66"/>
      <c r="C39" s="66"/>
      <c r="D39" s="66"/>
      <c r="E39" s="66"/>
      <c r="F39" s="66"/>
      <c r="G39" s="66"/>
      <c r="H39" s="66"/>
      <c r="I39" s="66" t="s">
        <v>21</v>
      </c>
      <c r="J39" s="107">
        <v>9</v>
      </c>
      <c r="K39" s="107">
        <v>9</v>
      </c>
      <c r="L39" s="107">
        <v>135</v>
      </c>
      <c r="M39" s="107">
        <v>15000</v>
      </c>
      <c r="N39" s="161">
        <v>3.7</v>
      </c>
      <c r="O39" s="107">
        <v>2497.5</v>
      </c>
      <c r="P39" s="108"/>
      <c r="Q39" s="66" t="s">
        <v>21</v>
      </c>
      <c r="R39" s="107">
        <v>11885</v>
      </c>
      <c r="S39" s="107">
        <v>11885</v>
      </c>
      <c r="T39" s="107">
        <v>160447.5</v>
      </c>
      <c r="U39" s="107">
        <v>13500</v>
      </c>
      <c r="V39" s="161">
        <v>3.59</v>
      </c>
      <c r="W39" s="107">
        <v>2880032.625</v>
      </c>
      <c r="X39" s="66"/>
      <c r="Y39" s="66" t="s">
        <v>21</v>
      </c>
      <c r="Z39" s="67"/>
      <c r="AA39" s="67">
        <v>12940</v>
      </c>
      <c r="AB39" s="67">
        <v>182454</v>
      </c>
      <c r="AC39" s="67">
        <v>14100</v>
      </c>
      <c r="AD39" s="68">
        <v>3.71</v>
      </c>
      <c r="AE39" s="67">
        <v>3384521.6999999997</v>
      </c>
      <c r="AF39" s="66"/>
      <c r="AG39" s="12" t="s">
        <v>21</v>
      </c>
      <c r="AH39" s="13"/>
      <c r="AI39" s="13">
        <v>17320</v>
      </c>
      <c r="AJ39" s="13">
        <v>245944</v>
      </c>
      <c r="AK39" s="13">
        <v>14200</v>
      </c>
      <c r="AL39" s="14">
        <v>3.66</v>
      </c>
      <c r="AM39" s="13">
        <v>4500775.2</v>
      </c>
      <c r="AN39" s="66"/>
      <c r="AO39" s="12" t="s">
        <v>21</v>
      </c>
      <c r="AP39" s="13"/>
      <c r="AQ39" s="13">
        <v>15144</v>
      </c>
      <c r="AR39" s="13">
        <v>151440</v>
      </c>
      <c r="AS39" s="13">
        <v>10000</v>
      </c>
      <c r="AT39" s="14">
        <v>4.47</v>
      </c>
      <c r="AU39" s="13">
        <v>3384683.9999999995</v>
      </c>
      <c r="AV39" s="66"/>
      <c r="AW39" s="12" t="s">
        <v>21</v>
      </c>
      <c r="AX39" s="13"/>
      <c r="AY39" s="13">
        <v>17630</v>
      </c>
      <c r="AZ39" s="13">
        <v>250346</v>
      </c>
      <c r="BA39" s="13">
        <v>14200</v>
      </c>
      <c r="BB39" s="14">
        <v>4.37</v>
      </c>
      <c r="BC39" s="13">
        <v>5470060.0999999996</v>
      </c>
      <c r="BD39" s="66"/>
      <c r="BE39" s="12" t="s">
        <v>21</v>
      </c>
      <c r="BF39" s="13">
        <v>14298</v>
      </c>
      <c r="BG39" s="13"/>
      <c r="BH39" s="13"/>
      <c r="BI39" s="13"/>
      <c r="BJ39" s="14"/>
      <c r="BK39" s="13">
        <v>0</v>
      </c>
      <c r="BL39" s="66"/>
      <c r="BM39" s="66"/>
    </row>
    <row r="40" spans="1:65" ht="15" x14ac:dyDescent="0.3">
      <c r="A40" s="284" t="s">
        <v>165</v>
      </c>
      <c r="B40" s="107">
        <v>52.888160000000006</v>
      </c>
      <c r="C40" s="107">
        <v>52.888160000000006</v>
      </c>
      <c r="D40" s="107">
        <v>207.90335696000002</v>
      </c>
      <c r="E40" s="107">
        <v>3931</v>
      </c>
      <c r="F40" s="161">
        <v>30.59</v>
      </c>
      <c r="G40" s="107">
        <v>63597.63689406401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108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</row>
    <row r="41" spans="1:65" ht="15.75" thickBot="1" x14ac:dyDescent="0.35">
      <c r="A41" s="284" t="s">
        <v>166</v>
      </c>
      <c r="B41" s="107">
        <v>16628.76626</v>
      </c>
      <c r="C41" s="107">
        <v>16628.76626</v>
      </c>
      <c r="D41" s="107">
        <v>27919.698550540001</v>
      </c>
      <c r="E41" s="107">
        <v>1679</v>
      </c>
      <c r="F41" s="161">
        <v>11.137</v>
      </c>
      <c r="G41" s="107">
        <v>1632443.834476161</v>
      </c>
      <c r="H41" s="66"/>
      <c r="I41" s="66"/>
      <c r="J41" s="69"/>
      <c r="K41" s="69"/>
      <c r="L41" s="69"/>
      <c r="M41" s="69"/>
      <c r="N41" s="69"/>
      <c r="O41" s="69"/>
      <c r="P41" s="66"/>
      <c r="Q41" s="66"/>
      <c r="R41" s="69"/>
      <c r="S41" s="69"/>
      <c r="T41" s="69"/>
      <c r="U41" s="69"/>
      <c r="V41" s="69"/>
      <c r="W41" s="69"/>
      <c r="X41" s="66"/>
      <c r="Y41" s="69"/>
      <c r="Z41" s="69"/>
      <c r="AA41" s="69"/>
      <c r="AB41" s="69"/>
      <c r="AC41" s="69"/>
      <c r="AD41" s="69"/>
      <c r="AE41" s="69"/>
      <c r="AF41" s="108"/>
      <c r="AG41" s="15"/>
      <c r="AH41" s="15"/>
      <c r="AI41" s="15"/>
      <c r="AJ41" s="15"/>
      <c r="AK41" s="15"/>
      <c r="AL41" s="15"/>
      <c r="AM41" s="15"/>
      <c r="AN41" s="66"/>
      <c r="AO41" s="12"/>
      <c r="AP41" s="12"/>
      <c r="AQ41" s="12"/>
      <c r="AR41" s="12"/>
      <c r="AS41" s="12"/>
      <c r="AT41" s="12"/>
      <c r="AU41" s="12"/>
      <c r="AV41" s="66"/>
      <c r="AW41" s="12"/>
      <c r="AX41" s="12"/>
      <c r="AY41" s="12"/>
      <c r="AZ41" s="12"/>
      <c r="BA41" s="12"/>
      <c r="BB41" s="12"/>
      <c r="BC41" s="12"/>
      <c r="BD41" s="66"/>
      <c r="BE41" s="12"/>
      <c r="BF41" s="12"/>
      <c r="BG41" s="12"/>
      <c r="BH41" s="12"/>
      <c r="BI41" s="12"/>
      <c r="BJ41" s="12"/>
      <c r="BK41" s="12"/>
      <c r="BL41" s="66"/>
      <c r="BM41" s="66"/>
    </row>
    <row r="42" spans="1:65" ht="15" x14ac:dyDescent="0.3">
      <c r="A42" s="44" t="s">
        <v>176</v>
      </c>
      <c r="B42" s="97">
        <v>56895.130157199994</v>
      </c>
      <c r="C42" s="97">
        <v>56895.130157199994</v>
      </c>
      <c r="D42" s="97">
        <v>243311.65741415104</v>
      </c>
      <c r="E42" s="97"/>
      <c r="F42" s="97"/>
      <c r="G42" s="97">
        <v>17230614.946902696</v>
      </c>
      <c r="H42" s="66"/>
      <c r="I42" s="44" t="s">
        <v>122</v>
      </c>
      <c r="J42" s="74">
        <v>20501</v>
      </c>
      <c r="K42" s="74">
        <v>20501</v>
      </c>
      <c r="L42" s="74">
        <v>388913</v>
      </c>
      <c r="M42" s="74"/>
      <c r="N42" s="74"/>
      <c r="O42" s="74">
        <v>14455128.286999999</v>
      </c>
      <c r="P42" s="79"/>
      <c r="Q42" s="44" t="s">
        <v>122</v>
      </c>
      <c r="R42" s="74">
        <v>36039</v>
      </c>
      <c r="S42" s="74">
        <v>36039</v>
      </c>
      <c r="T42" s="74">
        <v>524316</v>
      </c>
      <c r="U42" s="74"/>
      <c r="V42" s="74"/>
      <c r="W42" s="74">
        <v>18865256.681999996</v>
      </c>
      <c r="X42" s="66"/>
      <c r="Y42" s="72" t="s">
        <v>122</v>
      </c>
      <c r="Z42" s="73"/>
      <c r="AA42" s="74">
        <v>38961</v>
      </c>
      <c r="AB42" s="74">
        <v>621191.24900000007</v>
      </c>
      <c r="AC42" s="75"/>
      <c r="AD42" s="76"/>
      <c r="AE42" s="76">
        <v>17493260.1494</v>
      </c>
      <c r="AF42" s="79"/>
      <c r="AG42" s="18" t="s">
        <v>122</v>
      </c>
      <c r="AH42" s="19"/>
      <c r="AI42" s="20">
        <v>39188</v>
      </c>
      <c r="AJ42" s="20">
        <v>580975.89999999991</v>
      </c>
      <c r="AK42" s="21"/>
      <c r="AL42" s="22"/>
      <c r="AM42" s="22">
        <v>13167893.629999999</v>
      </c>
      <c r="AN42" s="66"/>
      <c r="AO42" s="44" t="s">
        <v>122</v>
      </c>
      <c r="AP42" s="45"/>
      <c r="AQ42" s="46">
        <v>41826</v>
      </c>
      <c r="AR42" s="46">
        <v>462059.2</v>
      </c>
      <c r="AS42" s="47"/>
      <c r="AT42" s="49"/>
      <c r="AU42" s="49">
        <v>11849243.641500002</v>
      </c>
      <c r="AV42" s="66"/>
      <c r="AW42" s="44" t="s">
        <v>122</v>
      </c>
      <c r="AX42" s="45"/>
      <c r="AY42" s="46">
        <v>37079</v>
      </c>
      <c r="AZ42" s="46">
        <v>567451.69999999995</v>
      </c>
      <c r="BA42" s="47"/>
      <c r="BB42" s="49"/>
      <c r="BC42" s="49">
        <v>15158180.476</v>
      </c>
      <c r="BD42" s="66"/>
      <c r="BE42" s="44" t="s">
        <v>245</v>
      </c>
      <c r="BF42" s="45">
        <v>39401</v>
      </c>
      <c r="BG42" s="46">
        <v>6642</v>
      </c>
      <c r="BH42" s="46">
        <v>62771</v>
      </c>
      <c r="BI42" s="47"/>
      <c r="BJ42" s="49"/>
      <c r="BK42" s="49">
        <v>3357000.9</v>
      </c>
      <c r="BL42" s="66"/>
      <c r="BM42" s="66"/>
    </row>
    <row r="43" spans="1:65" ht="15" x14ac:dyDescent="0.3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</row>
    <row r="44" spans="1:65" ht="15" x14ac:dyDescent="0.3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</row>
    <row r="45" spans="1:65" ht="15" x14ac:dyDescent="0.3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</row>
    <row r="46" spans="1:65" ht="15" x14ac:dyDescent="0.3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</row>
    <row r="47" spans="1:65" ht="15" x14ac:dyDescent="0.3">
      <c r="A47" s="278"/>
      <c r="B47" s="285"/>
      <c r="C47" s="1" t="s">
        <v>117</v>
      </c>
      <c r="D47" s="2" t="s">
        <v>113</v>
      </c>
      <c r="E47" s="1" t="s">
        <v>119</v>
      </c>
      <c r="F47" s="3" t="s">
        <v>114</v>
      </c>
      <c r="G47" s="1" t="s">
        <v>116</v>
      </c>
      <c r="H47" s="66"/>
      <c r="I47" s="278"/>
      <c r="J47" s="285"/>
      <c r="K47" s="1" t="s">
        <v>117</v>
      </c>
      <c r="L47" s="2" t="s">
        <v>113</v>
      </c>
      <c r="M47" s="1" t="s">
        <v>119</v>
      </c>
      <c r="N47" s="3" t="s">
        <v>114</v>
      </c>
      <c r="O47" s="1" t="s">
        <v>116</v>
      </c>
      <c r="P47" s="5"/>
      <c r="Q47" s="66"/>
      <c r="R47" s="66"/>
      <c r="S47" s="1" t="s">
        <v>117</v>
      </c>
      <c r="T47" s="2" t="s">
        <v>113</v>
      </c>
      <c r="U47" s="1" t="s">
        <v>119</v>
      </c>
      <c r="V47" s="3" t="s">
        <v>114</v>
      </c>
      <c r="W47" s="1" t="s">
        <v>116</v>
      </c>
      <c r="X47" s="66"/>
      <c r="Y47" s="66"/>
      <c r="Z47" s="66"/>
      <c r="AA47" s="1" t="s">
        <v>117</v>
      </c>
      <c r="AB47" s="2" t="s">
        <v>113</v>
      </c>
      <c r="AC47" s="1" t="s">
        <v>119</v>
      </c>
      <c r="AD47" s="3" t="s">
        <v>114</v>
      </c>
      <c r="AE47" s="1" t="s">
        <v>116</v>
      </c>
      <c r="AF47" s="5"/>
      <c r="AG47" s="12"/>
      <c r="AH47" s="12"/>
      <c r="AI47" s="37" t="s">
        <v>117</v>
      </c>
      <c r="AJ47" s="10" t="s">
        <v>113</v>
      </c>
      <c r="AK47" s="37" t="s">
        <v>119</v>
      </c>
      <c r="AL47" s="11" t="s">
        <v>114</v>
      </c>
      <c r="AM47" s="37" t="s">
        <v>116</v>
      </c>
      <c r="AN47" s="66"/>
      <c r="AO47" s="12"/>
      <c r="AP47" s="12"/>
      <c r="AQ47" s="37" t="s">
        <v>117</v>
      </c>
      <c r="AR47" s="10" t="s">
        <v>113</v>
      </c>
      <c r="AS47" s="37" t="s">
        <v>119</v>
      </c>
      <c r="AT47" s="11" t="s">
        <v>114</v>
      </c>
      <c r="AU47" s="37" t="s">
        <v>116</v>
      </c>
      <c r="AV47" s="66"/>
      <c r="AW47" s="12"/>
      <c r="AX47" s="12"/>
      <c r="AY47" s="37" t="s">
        <v>117</v>
      </c>
      <c r="AZ47" s="10" t="s">
        <v>113</v>
      </c>
      <c r="BA47" s="37" t="s">
        <v>119</v>
      </c>
      <c r="BB47" s="11" t="s">
        <v>114</v>
      </c>
      <c r="BC47" s="37" t="s">
        <v>116</v>
      </c>
      <c r="BD47" s="66"/>
      <c r="BE47" s="12"/>
      <c r="BF47" s="12"/>
      <c r="BG47" s="37" t="s">
        <v>117</v>
      </c>
      <c r="BH47" s="10" t="s">
        <v>113</v>
      </c>
      <c r="BI47" s="37" t="s">
        <v>119</v>
      </c>
      <c r="BJ47" s="11" t="s">
        <v>114</v>
      </c>
      <c r="BK47" s="37" t="s">
        <v>116</v>
      </c>
      <c r="BL47" s="66"/>
      <c r="BM47" s="66"/>
    </row>
    <row r="48" spans="1:65" ht="15" x14ac:dyDescent="0.3">
      <c r="A48" s="247" t="s">
        <v>190</v>
      </c>
      <c r="B48" s="247"/>
      <c r="C48" s="247"/>
      <c r="D48" s="247"/>
      <c r="E48" s="247"/>
      <c r="F48" s="4"/>
      <c r="G48" s="247"/>
      <c r="H48" s="66"/>
      <c r="I48" s="247" t="s">
        <v>190</v>
      </c>
      <c r="J48" s="247"/>
      <c r="K48" s="247"/>
      <c r="L48" s="247"/>
      <c r="M48" s="247"/>
      <c r="N48" s="4"/>
      <c r="O48" s="247"/>
      <c r="P48" s="182"/>
      <c r="Q48" s="247" t="s">
        <v>190</v>
      </c>
      <c r="R48" s="247"/>
      <c r="S48" s="247"/>
      <c r="T48" s="247"/>
      <c r="U48" s="247"/>
      <c r="V48" s="4"/>
      <c r="W48" s="247"/>
      <c r="X48" s="66"/>
      <c r="Y48" s="247" t="s">
        <v>190</v>
      </c>
      <c r="Z48" s="247"/>
      <c r="AA48" s="247"/>
      <c r="AB48" s="247"/>
      <c r="AC48" s="247"/>
      <c r="AD48" s="4"/>
      <c r="AE48" s="247"/>
      <c r="AF48" s="182"/>
      <c r="AG48" s="247" t="s">
        <v>190</v>
      </c>
      <c r="AH48" s="159"/>
      <c r="AI48" s="159"/>
      <c r="AJ48" s="159"/>
      <c r="AK48" s="159"/>
      <c r="AL48" s="28"/>
      <c r="AM48" s="159"/>
      <c r="AN48" s="66"/>
      <c r="AO48" s="247" t="s">
        <v>190</v>
      </c>
      <c r="AP48" s="159"/>
      <c r="AQ48" s="159"/>
      <c r="AR48" s="159"/>
      <c r="AS48" s="159"/>
      <c r="AT48" s="28"/>
      <c r="AU48" s="159"/>
      <c r="AV48" s="66"/>
      <c r="AW48" s="247" t="s">
        <v>190</v>
      </c>
      <c r="AX48" s="159"/>
      <c r="AY48" s="159"/>
      <c r="AZ48" s="159"/>
      <c r="BA48" s="159"/>
      <c r="BB48" s="28"/>
      <c r="BC48" s="159"/>
      <c r="BD48" s="66"/>
      <c r="BE48" s="247" t="s">
        <v>190</v>
      </c>
      <c r="BF48" s="159"/>
      <c r="BG48" s="159"/>
      <c r="BH48" s="159"/>
      <c r="BI48" s="159"/>
      <c r="BJ48" s="28"/>
      <c r="BK48" s="159"/>
      <c r="BL48" s="66"/>
      <c r="BM48" s="66"/>
    </row>
    <row r="49" spans="1:65" ht="15" x14ac:dyDescent="0.3">
      <c r="A49" s="66" t="s">
        <v>22</v>
      </c>
      <c r="B49" s="67">
        <v>1564.9071428571428</v>
      </c>
      <c r="C49" s="67">
        <v>1564.9071428571428</v>
      </c>
      <c r="D49" s="67">
        <v>60444.129857142856</v>
      </c>
      <c r="E49" s="67">
        <v>38624.738939325478</v>
      </c>
      <c r="F49" s="82">
        <v>30.664521003976308</v>
      </c>
      <c r="G49" s="67">
        <v>18534902.895714287</v>
      </c>
      <c r="H49" s="66"/>
      <c r="I49" s="66" t="s">
        <v>22</v>
      </c>
      <c r="J49" s="67">
        <v>1723</v>
      </c>
      <c r="K49" s="67">
        <v>1723</v>
      </c>
      <c r="L49" s="67">
        <v>58284</v>
      </c>
      <c r="M49" s="67">
        <f>(L49*1000/K49)</f>
        <v>33827.045850261173</v>
      </c>
      <c r="N49" s="82">
        <v>31.77948768101022</v>
      </c>
      <c r="O49" s="67">
        <v>18522356.599999998</v>
      </c>
      <c r="P49" s="67"/>
      <c r="Q49" s="66" t="s">
        <v>22</v>
      </c>
      <c r="R49" s="67">
        <v>1737</v>
      </c>
      <c r="S49" s="67">
        <v>1737</v>
      </c>
      <c r="T49" s="67">
        <v>58457</v>
      </c>
      <c r="U49" s="67">
        <v>33654.001151410477</v>
      </c>
      <c r="V49" s="82">
        <v>38.565180469554754</v>
      </c>
      <c r="W49" s="67">
        <v>22544047.547087621</v>
      </c>
      <c r="X49" s="66"/>
      <c r="Y49" s="66" t="s">
        <v>22</v>
      </c>
      <c r="Z49" s="67"/>
      <c r="AA49" s="67">
        <v>1857</v>
      </c>
      <c r="AB49" s="67">
        <v>61539</v>
      </c>
      <c r="AC49" s="67">
        <v>33138.933764135705</v>
      </c>
      <c r="AD49" s="68">
        <v>35.679701815109119</v>
      </c>
      <c r="AE49" s="67">
        <v>21956931.700000003</v>
      </c>
      <c r="AF49" s="67"/>
      <c r="AG49" s="12" t="s">
        <v>22</v>
      </c>
      <c r="AH49" s="13"/>
      <c r="AI49" s="13">
        <v>1673</v>
      </c>
      <c r="AJ49" s="13">
        <v>50060</v>
      </c>
      <c r="AK49" s="13">
        <v>29922.295277943813</v>
      </c>
      <c r="AL49" s="14">
        <v>35.401117059528566</v>
      </c>
      <c r="AM49" s="13">
        <v>17721799.199999999</v>
      </c>
      <c r="AN49" s="66"/>
      <c r="AO49" s="12" t="s">
        <v>22</v>
      </c>
      <c r="AP49" s="13"/>
      <c r="AQ49" s="13">
        <v>1590</v>
      </c>
      <c r="AR49" s="13">
        <v>50027</v>
      </c>
      <c r="AS49" s="13">
        <v>31463.522012578618</v>
      </c>
      <c r="AT49" s="14">
        <v>37.19</v>
      </c>
      <c r="AU49" s="13">
        <v>18605041.299999997</v>
      </c>
      <c r="AV49" s="66"/>
      <c r="AW49" s="12" t="s">
        <v>22</v>
      </c>
      <c r="AX49" s="13"/>
      <c r="AY49" s="13">
        <v>1491</v>
      </c>
      <c r="AZ49" s="13">
        <v>50468</v>
      </c>
      <c r="BA49" s="13">
        <v>33848.423876592889</v>
      </c>
      <c r="BB49" s="14">
        <v>37.39</v>
      </c>
      <c r="BC49" s="13">
        <v>18869985.199999999</v>
      </c>
      <c r="BD49" s="66"/>
      <c r="BE49" s="12" t="s">
        <v>22</v>
      </c>
      <c r="BF49" s="13"/>
      <c r="BG49" s="13">
        <v>1351</v>
      </c>
      <c r="BH49" s="13">
        <v>49240</v>
      </c>
      <c r="BI49" s="13">
        <v>36447.076239822352</v>
      </c>
      <c r="BJ49" s="14">
        <v>27.726658407798539</v>
      </c>
      <c r="BK49" s="13">
        <v>13652606.6</v>
      </c>
      <c r="BL49" s="66"/>
      <c r="BM49" s="66"/>
    </row>
    <row r="50" spans="1:65" ht="15.75" thickBot="1" x14ac:dyDescent="0.35">
      <c r="A50" s="69"/>
      <c r="B50" s="66"/>
      <c r="C50" s="66"/>
      <c r="D50" s="66"/>
      <c r="E50" s="66"/>
      <c r="F50" s="82"/>
      <c r="G50" s="66"/>
      <c r="H50" s="66"/>
      <c r="I50" s="69"/>
      <c r="J50" s="66"/>
      <c r="K50" s="66"/>
      <c r="L50" s="66"/>
      <c r="M50" s="66"/>
      <c r="N50" s="82"/>
      <c r="O50" s="66"/>
      <c r="P50" s="66"/>
      <c r="Q50" s="69" t="s">
        <v>23</v>
      </c>
      <c r="R50" s="67">
        <v>6</v>
      </c>
      <c r="S50" s="67">
        <v>6</v>
      </c>
      <c r="T50" s="67">
        <v>90</v>
      </c>
      <c r="U50" s="67">
        <v>15000</v>
      </c>
      <c r="V50" s="82">
        <v>112.4</v>
      </c>
      <c r="W50" s="67">
        <v>101160</v>
      </c>
      <c r="X50" s="66"/>
      <c r="Y50" s="69" t="s">
        <v>23</v>
      </c>
      <c r="Z50" s="70"/>
      <c r="AA50" s="70">
        <v>16</v>
      </c>
      <c r="AB50" s="70">
        <v>240</v>
      </c>
      <c r="AC50" s="70">
        <v>15000</v>
      </c>
      <c r="AD50" s="71">
        <v>127.2</v>
      </c>
      <c r="AE50" s="70">
        <v>305280</v>
      </c>
      <c r="AF50" s="66"/>
      <c r="AG50" s="15" t="s">
        <v>23</v>
      </c>
      <c r="AH50" s="16"/>
      <c r="AI50" s="16">
        <v>14</v>
      </c>
      <c r="AJ50" s="16">
        <v>203</v>
      </c>
      <c r="AK50" s="16">
        <v>14500</v>
      </c>
      <c r="AL50" s="17">
        <v>134.75</v>
      </c>
      <c r="AM50" s="16">
        <v>273542.5</v>
      </c>
      <c r="AN50" s="66"/>
      <c r="AO50" s="15" t="s">
        <v>23</v>
      </c>
      <c r="AP50" s="16"/>
      <c r="AQ50" s="16">
        <v>23</v>
      </c>
      <c r="AR50" s="16">
        <v>348</v>
      </c>
      <c r="AS50" s="16">
        <v>15130.434782608696</v>
      </c>
      <c r="AT50" s="17">
        <v>144</v>
      </c>
      <c r="AU50" s="16">
        <v>501120</v>
      </c>
      <c r="AV50" s="66"/>
      <c r="AW50" s="15" t="s">
        <v>23</v>
      </c>
      <c r="AX50" s="16"/>
      <c r="AY50" s="16">
        <v>26</v>
      </c>
      <c r="AZ50" s="16">
        <v>390</v>
      </c>
      <c r="BA50" s="16">
        <v>15000</v>
      </c>
      <c r="BB50" s="17">
        <v>77.27</v>
      </c>
      <c r="BC50" s="16">
        <v>301353</v>
      </c>
      <c r="BD50" s="66"/>
      <c r="BE50" s="15" t="s">
        <v>23</v>
      </c>
      <c r="BF50" s="16"/>
      <c r="BG50" s="16">
        <v>26</v>
      </c>
      <c r="BH50" s="16">
        <v>390</v>
      </c>
      <c r="BI50" s="16">
        <v>15000</v>
      </c>
      <c r="BJ50" s="17">
        <v>72.67</v>
      </c>
      <c r="BK50" s="16">
        <v>283413</v>
      </c>
      <c r="BL50" s="66"/>
      <c r="BM50" s="66"/>
    </row>
    <row r="51" spans="1:65" ht="15" x14ac:dyDescent="0.3">
      <c r="A51" s="95" t="s">
        <v>191</v>
      </c>
      <c r="B51" s="97">
        <v>1564.9071428571428</v>
      </c>
      <c r="C51" s="97">
        <v>1564.9071428571428</v>
      </c>
      <c r="D51" s="97">
        <v>60444.129857142856</v>
      </c>
      <c r="E51" s="97"/>
      <c r="F51" s="97"/>
      <c r="G51" s="97">
        <v>18534902.895714287</v>
      </c>
      <c r="H51" s="66"/>
      <c r="I51" s="95" t="s">
        <v>191</v>
      </c>
      <c r="J51" s="97">
        <v>1723</v>
      </c>
      <c r="K51" s="97">
        <v>1723</v>
      </c>
      <c r="L51" s="97">
        <v>58284</v>
      </c>
      <c r="M51" s="97"/>
      <c r="N51" s="97"/>
      <c r="O51" s="97">
        <v>18522356.599999998</v>
      </c>
      <c r="P51" s="79"/>
      <c r="Q51" s="95" t="s">
        <v>191</v>
      </c>
      <c r="R51" s="97">
        <v>1743</v>
      </c>
      <c r="S51" s="97">
        <v>1743</v>
      </c>
      <c r="T51" s="97">
        <v>58547</v>
      </c>
      <c r="U51" s="97"/>
      <c r="V51" s="97"/>
      <c r="W51" s="97">
        <v>22645207.547087621</v>
      </c>
      <c r="X51" s="66"/>
      <c r="Y51" s="95" t="s">
        <v>191</v>
      </c>
      <c r="Z51" s="73"/>
      <c r="AA51" s="74">
        <v>1873</v>
      </c>
      <c r="AB51" s="74">
        <v>61779</v>
      </c>
      <c r="AC51" s="75"/>
      <c r="AD51" s="76"/>
      <c r="AE51" s="76">
        <v>22262211.700000003</v>
      </c>
      <c r="AF51" s="79"/>
      <c r="AG51" s="95" t="s">
        <v>191</v>
      </c>
      <c r="AH51" s="19"/>
      <c r="AI51" s="20">
        <v>1687</v>
      </c>
      <c r="AJ51" s="20">
        <v>50263</v>
      </c>
      <c r="AK51" s="21"/>
      <c r="AL51" s="22"/>
      <c r="AM51" s="22">
        <v>17995341.699999999</v>
      </c>
      <c r="AN51" s="66"/>
      <c r="AO51" s="95" t="s">
        <v>191</v>
      </c>
      <c r="AP51" s="19"/>
      <c r="AQ51" s="20">
        <v>1613</v>
      </c>
      <c r="AR51" s="20">
        <v>50375</v>
      </c>
      <c r="AS51" s="21"/>
      <c r="AT51" s="22"/>
      <c r="AU51" s="22">
        <v>19106161.299999997</v>
      </c>
      <c r="AV51" s="66"/>
      <c r="AW51" s="95" t="s">
        <v>191</v>
      </c>
      <c r="AX51" s="19"/>
      <c r="AY51" s="20">
        <v>1517</v>
      </c>
      <c r="AZ51" s="20">
        <v>50858</v>
      </c>
      <c r="BA51" s="21"/>
      <c r="BB51" s="22"/>
      <c r="BC51" s="22">
        <v>19171338.199999999</v>
      </c>
      <c r="BD51" s="66"/>
      <c r="BE51" s="95" t="s">
        <v>246</v>
      </c>
      <c r="BF51" s="19">
        <v>1377</v>
      </c>
      <c r="BG51" s="20">
        <v>1377</v>
      </c>
      <c r="BH51" s="20">
        <v>49630</v>
      </c>
      <c r="BI51" s="21"/>
      <c r="BJ51" s="22"/>
      <c r="BK51" s="22">
        <v>13936019.6</v>
      </c>
      <c r="BL51" s="66"/>
      <c r="BM51" s="66"/>
    </row>
    <row r="52" spans="1:65" ht="15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77"/>
      <c r="Z52" s="78"/>
      <c r="AA52" s="79"/>
      <c r="AB52" s="79"/>
      <c r="AC52" s="80"/>
      <c r="AD52" s="81"/>
      <c r="AE52" s="81"/>
      <c r="AF52" s="66"/>
      <c r="AG52" s="23"/>
      <c r="AH52" s="24"/>
      <c r="AI52" s="25"/>
      <c r="AJ52" s="25"/>
      <c r="AK52" s="26"/>
      <c r="AL52" s="27"/>
      <c r="AM52" s="27"/>
      <c r="AN52" s="66"/>
      <c r="AO52" s="23"/>
      <c r="AP52" s="24"/>
      <c r="AQ52" s="25"/>
      <c r="AR52" s="25"/>
      <c r="AS52" s="26"/>
      <c r="AT52" s="27"/>
      <c r="AU52" s="27"/>
      <c r="AV52" s="66"/>
      <c r="AW52" s="23"/>
      <c r="AX52" s="24"/>
      <c r="AY52" s="25"/>
      <c r="AZ52" s="25"/>
      <c r="BA52" s="26"/>
      <c r="BB52" s="27"/>
      <c r="BC52" s="27"/>
      <c r="BD52" s="66"/>
      <c r="BE52" s="23"/>
      <c r="BF52" s="24"/>
      <c r="BG52" s="25"/>
      <c r="BH52" s="25"/>
      <c r="BI52" s="26"/>
      <c r="BJ52" s="27"/>
      <c r="BK52" s="27"/>
      <c r="BL52" s="66"/>
      <c r="BM52" s="66"/>
    </row>
    <row r="53" spans="1:65" ht="15" x14ac:dyDescent="0.3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12"/>
      <c r="AH53" s="12"/>
      <c r="AI53" s="12"/>
      <c r="AJ53" s="12"/>
      <c r="AK53" s="12"/>
      <c r="AL53" s="12"/>
      <c r="AM53" s="12"/>
      <c r="AN53" s="66"/>
      <c r="AO53" s="12"/>
      <c r="AP53" s="12"/>
      <c r="AQ53" s="12"/>
      <c r="AR53" s="12"/>
      <c r="AS53" s="12"/>
      <c r="AT53" s="12"/>
      <c r="AU53" s="12"/>
      <c r="AV53" s="66"/>
      <c r="AW53" s="12"/>
      <c r="AX53" s="12"/>
      <c r="AY53" s="12"/>
      <c r="AZ53" s="12"/>
      <c r="BA53" s="12"/>
      <c r="BB53" s="12"/>
      <c r="BC53" s="12"/>
      <c r="BD53" s="66"/>
      <c r="BE53" s="12"/>
      <c r="BF53" s="12"/>
      <c r="BG53" s="12"/>
      <c r="BH53" s="12"/>
      <c r="BI53" s="12"/>
      <c r="BJ53" s="12"/>
      <c r="BK53" s="12"/>
      <c r="BL53" s="66"/>
      <c r="BM53" s="66"/>
    </row>
    <row r="54" spans="1:65" ht="45" x14ac:dyDescent="0.3">
      <c r="A54" s="66"/>
      <c r="B54" s="66"/>
      <c r="C54" s="1" t="s">
        <v>112</v>
      </c>
      <c r="D54" s="2" t="s">
        <v>123</v>
      </c>
      <c r="E54" s="1" t="s">
        <v>124</v>
      </c>
      <c r="F54" s="3" t="s">
        <v>24</v>
      </c>
      <c r="G54" s="1" t="s">
        <v>116</v>
      </c>
      <c r="H54" s="66"/>
      <c r="I54" s="66"/>
      <c r="J54" s="66"/>
      <c r="K54" s="1" t="s">
        <v>112</v>
      </c>
      <c r="L54" s="2" t="s">
        <v>123</v>
      </c>
      <c r="M54" s="1" t="s">
        <v>124</v>
      </c>
      <c r="N54" s="3" t="s">
        <v>24</v>
      </c>
      <c r="O54" s="1" t="s">
        <v>116</v>
      </c>
      <c r="P54" s="5"/>
      <c r="Q54" s="66"/>
      <c r="R54" s="66"/>
      <c r="S54" s="1" t="s">
        <v>112</v>
      </c>
      <c r="T54" s="2" t="s">
        <v>123</v>
      </c>
      <c r="U54" s="1" t="s">
        <v>124</v>
      </c>
      <c r="V54" s="3" t="s">
        <v>24</v>
      </c>
      <c r="W54" s="1" t="s">
        <v>116</v>
      </c>
      <c r="X54" s="66"/>
      <c r="Y54" s="66"/>
      <c r="Z54" s="66"/>
      <c r="AA54" s="1" t="s">
        <v>112</v>
      </c>
      <c r="AB54" s="2" t="s">
        <v>123</v>
      </c>
      <c r="AC54" s="1" t="s">
        <v>124</v>
      </c>
      <c r="AD54" s="3" t="s">
        <v>24</v>
      </c>
      <c r="AE54" s="1" t="s">
        <v>116</v>
      </c>
      <c r="AF54" s="5"/>
      <c r="AG54" s="12"/>
      <c r="AH54" s="12"/>
      <c r="AI54" s="37" t="s">
        <v>112</v>
      </c>
      <c r="AJ54" s="10" t="s">
        <v>123</v>
      </c>
      <c r="AK54" s="37" t="s">
        <v>124</v>
      </c>
      <c r="AL54" s="11" t="s">
        <v>24</v>
      </c>
      <c r="AM54" s="37" t="s">
        <v>116</v>
      </c>
      <c r="AN54" s="66"/>
      <c r="AO54" s="12"/>
      <c r="AP54" s="12"/>
      <c r="AQ54" s="37" t="s">
        <v>112</v>
      </c>
      <c r="AR54" s="10" t="s">
        <v>123</v>
      </c>
      <c r="AS54" s="37" t="s">
        <v>124</v>
      </c>
      <c r="AT54" s="11" t="s">
        <v>24</v>
      </c>
      <c r="AU54" s="37" t="s">
        <v>116</v>
      </c>
      <c r="AV54" s="66"/>
      <c r="AW54" s="12"/>
      <c r="AX54" s="12"/>
      <c r="AY54" s="37" t="s">
        <v>112</v>
      </c>
      <c r="AZ54" s="10" t="s">
        <v>123</v>
      </c>
      <c r="BA54" s="37" t="s">
        <v>124</v>
      </c>
      <c r="BB54" s="11" t="s">
        <v>24</v>
      </c>
      <c r="BC54" s="37" t="s">
        <v>116</v>
      </c>
      <c r="BD54" s="66"/>
      <c r="BE54" s="12"/>
      <c r="BF54" s="12"/>
      <c r="BG54" s="37" t="s">
        <v>112</v>
      </c>
      <c r="BH54" s="10" t="s">
        <v>123</v>
      </c>
      <c r="BI54" s="37" t="s">
        <v>124</v>
      </c>
      <c r="BJ54" s="11" t="s">
        <v>24</v>
      </c>
      <c r="BK54" s="37" t="s">
        <v>116</v>
      </c>
      <c r="BL54" s="66"/>
      <c r="BM54" s="66"/>
    </row>
    <row r="55" spans="1:65" ht="15" x14ac:dyDescent="0.3">
      <c r="A55" s="247" t="s">
        <v>192</v>
      </c>
      <c r="B55" s="247"/>
      <c r="C55" s="247"/>
      <c r="D55" s="247"/>
      <c r="E55" s="247"/>
      <c r="F55" s="4"/>
      <c r="G55" s="247"/>
      <c r="H55" s="66"/>
      <c r="I55" s="247" t="s">
        <v>192</v>
      </c>
      <c r="J55" s="247"/>
      <c r="K55" s="247"/>
      <c r="L55" s="247"/>
      <c r="M55" s="247"/>
      <c r="N55" s="4"/>
      <c r="O55" s="247"/>
      <c r="P55" s="182"/>
      <c r="Q55" s="247" t="s">
        <v>192</v>
      </c>
      <c r="R55" s="247"/>
      <c r="S55" s="247"/>
      <c r="T55" s="247"/>
      <c r="U55" s="247"/>
      <c r="V55" s="4"/>
      <c r="W55" s="247"/>
      <c r="X55" s="66"/>
      <c r="Y55" s="247" t="s">
        <v>192</v>
      </c>
      <c r="Z55" s="247"/>
      <c r="AA55" s="247"/>
      <c r="AB55" s="247"/>
      <c r="AC55" s="247"/>
      <c r="AD55" s="4"/>
      <c r="AE55" s="247"/>
      <c r="AF55" s="182"/>
      <c r="AG55" s="247" t="s">
        <v>192</v>
      </c>
      <c r="AH55" s="159"/>
      <c r="AI55" s="159"/>
      <c r="AJ55" s="159"/>
      <c r="AK55" s="159"/>
      <c r="AL55" s="28"/>
      <c r="AM55" s="159"/>
      <c r="AN55" s="66"/>
      <c r="AO55" s="247" t="s">
        <v>192</v>
      </c>
      <c r="AP55" s="159"/>
      <c r="AQ55" s="159"/>
      <c r="AR55" s="159"/>
      <c r="AS55" s="159"/>
      <c r="AT55" s="28"/>
      <c r="AU55" s="159"/>
      <c r="AV55" s="66"/>
      <c r="AW55" s="247" t="s">
        <v>192</v>
      </c>
      <c r="AX55" s="159"/>
      <c r="AY55" s="159"/>
      <c r="AZ55" s="159"/>
      <c r="BA55" s="159"/>
      <c r="BB55" s="28"/>
      <c r="BC55" s="159"/>
      <c r="BD55" s="66"/>
      <c r="BE55" s="247" t="s">
        <v>247</v>
      </c>
      <c r="BF55" s="247"/>
      <c r="BG55" s="360"/>
      <c r="BH55" s="360"/>
      <c r="BI55" s="360"/>
      <c r="BJ55" s="361"/>
      <c r="BK55" s="360"/>
      <c r="BL55" s="66"/>
      <c r="BM55" s="66"/>
    </row>
    <row r="56" spans="1:65" ht="15" x14ac:dyDescent="0.3">
      <c r="A56" s="66" t="s">
        <v>26</v>
      </c>
      <c r="B56" s="111">
        <v>0.08</v>
      </c>
      <c r="C56" s="111">
        <v>0.08</v>
      </c>
      <c r="D56" s="67">
        <v>7.2</v>
      </c>
      <c r="E56" s="111"/>
      <c r="F56" s="82">
        <v>97.99</v>
      </c>
      <c r="G56" s="67">
        <v>7055.2800000000007</v>
      </c>
      <c r="H56" s="66"/>
      <c r="I56" s="66" t="s">
        <v>26</v>
      </c>
      <c r="J56" s="111">
        <v>0.09</v>
      </c>
      <c r="K56" s="111">
        <v>0.09</v>
      </c>
      <c r="L56" s="67">
        <v>8</v>
      </c>
      <c r="M56" s="111"/>
      <c r="N56" s="82">
        <v>92.74</v>
      </c>
      <c r="O56" s="67">
        <v>7419.2</v>
      </c>
      <c r="P56" s="67"/>
      <c r="Q56" s="66" t="s">
        <v>26</v>
      </c>
      <c r="R56" s="111">
        <v>0.08</v>
      </c>
      <c r="S56" s="111">
        <v>0.08</v>
      </c>
      <c r="T56" s="67">
        <v>7.2</v>
      </c>
      <c r="U56" s="111">
        <v>900</v>
      </c>
      <c r="V56" s="82">
        <v>105.63</v>
      </c>
      <c r="W56" s="67">
        <v>7605.36</v>
      </c>
      <c r="X56" s="66"/>
      <c r="Y56" s="66" t="s">
        <v>26</v>
      </c>
      <c r="Z56" s="67"/>
      <c r="AA56" s="82">
        <v>0.06</v>
      </c>
      <c r="AB56" s="67">
        <v>4.8</v>
      </c>
      <c r="AC56" s="67">
        <v>800</v>
      </c>
      <c r="AD56" s="68">
        <v>116.55</v>
      </c>
      <c r="AE56" s="67">
        <v>5594.4</v>
      </c>
      <c r="AF56" s="67"/>
      <c r="AG56" s="12" t="s">
        <v>26</v>
      </c>
      <c r="AH56" s="13"/>
      <c r="AI56" s="60">
        <v>0.05</v>
      </c>
      <c r="AJ56" s="60">
        <v>4</v>
      </c>
      <c r="AK56" s="13">
        <v>800</v>
      </c>
      <c r="AL56" s="14">
        <v>110.72</v>
      </c>
      <c r="AM56" s="13">
        <v>4428.8</v>
      </c>
      <c r="AN56" s="66"/>
      <c r="AO56" s="12" t="s">
        <v>26</v>
      </c>
      <c r="AP56" s="13"/>
      <c r="AQ56" s="60">
        <v>0.05</v>
      </c>
      <c r="AR56" s="13">
        <v>4</v>
      </c>
      <c r="AS56" s="13">
        <v>800</v>
      </c>
      <c r="AT56" s="14">
        <v>116.26</v>
      </c>
      <c r="AU56" s="13">
        <v>4650.4000000000005</v>
      </c>
      <c r="AV56" s="66"/>
      <c r="AW56" s="12" t="s">
        <v>26</v>
      </c>
      <c r="AX56" s="13"/>
      <c r="AY56" s="60">
        <v>0.04</v>
      </c>
      <c r="AZ56" s="13">
        <v>3.2</v>
      </c>
      <c r="BA56" s="13">
        <v>800</v>
      </c>
      <c r="BB56" s="14">
        <v>110.45</v>
      </c>
      <c r="BC56" s="13">
        <v>3534.4000000000005</v>
      </c>
      <c r="BD56" s="66"/>
      <c r="BE56" s="66" t="s">
        <v>26</v>
      </c>
      <c r="BF56" s="67"/>
      <c r="BG56" s="60">
        <v>0.04</v>
      </c>
      <c r="BH56" s="13">
        <v>3.2</v>
      </c>
      <c r="BI56" s="67">
        <v>800</v>
      </c>
      <c r="BJ56" s="14">
        <v>115.97</v>
      </c>
      <c r="BK56" s="67">
        <v>3711.0400000000004</v>
      </c>
      <c r="BL56" s="66"/>
      <c r="BM56" s="66"/>
    </row>
    <row r="57" spans="1:65" ht="15" x14ac:dyDescent="0.3">
      <c r="A57" s="66" t="s">
        <v>27</v>
      </c>
      <c r="B57" s="111">
        <v>6.24</v>
      </c>
      <c r="C57" s="111">
        <v>6.24</v>
      </c>
      <c r="D57" s="67">
        <v>1014</v>
      </c>
      <c r="E57" s="111"/>
      <c r="F57" s="82">
        <v>418.31</v>
      </c>
      <c r="G57" s="67">
        <v>4241663.4000000004</v>
      </c>
      <c r="H57" s="66"/>
      <c r="I57" s="66" t="s">
        <v>27</v>
      </c>
      <c r="J57" s="111">
        <v>7.02</v>
      </c>
      <c r="K57" s="111">
        <v>7.02</v>
      </c>
      <c r="L57" s="67">
        <v>1014</v>
      </c>
      <c r="M57" s="111"/>
      <c r="N57" s="82">
        <v>462.7</v>
      </c>
      <c r="O57" s="67">
        <v>4691778</v>
      </c>
      <c r="P57" s="67"/>
      <c r="Q57" s="66" t="s">
        <v>27</v>
      </c>
      <c r="R57" s="111">
        <v>6.24</v>
      </c>
      <c r="S57" s="111">
        <v>6.24</v>
      </c>
      <c r="T57" s="67">
        <v>1014</v>
      </c>
      <c r="U57" s="111">
        <v>1625</v>
      </c>
      <c r="V57" s="82">
        <v>363.85</v>
      </c>
      <c r="W57" s="67">
        <v>3689439</v>
      </c>
      <c r="X57" s="66"/>
      <c r="Y57" s="66" t="s">
        <v>27</v>
      </c>
      <c r="Z57" s="67"/>
      <c r="AA57" s="82">
        <v>4.99</v>
      </c>
      <c r="AB57" s="67">
        <v>748.5</v>
      </c>
      <c r="AC57" s="67">
        <v>1500</v>
      </c>
      <c r="AD57" s="68">
        <v>385.92</v>
      </c>
      <c r="AE57" s="67">
        <v>2888611.2</v>
      </c>
      <c r="AF57" s="67"/>
      <c r="AG57" s="12" t="s">
        <v>27</v>
      </c>
      <c r="AH57" s="13"/>
      <c r="AI57" s="60">
        <v>4.49</v>
      </c>
      <c r="AJ57" s="60">
        <v>674</v>
      </c>
      <c r="AK57" s="13">
        <v>1501.1135857461024</v>
      </c>
      <c r="AL57" s="14">
        <v>366.62</v>
      </c>
      <c r="AM57" s="13">
        <v>2471018.7999999998</v>
      </c>
      <c r="AN57" s="66"/>
      <c r="AO57" s="12" t="s">
        <v>27</v>
      </c>
      <c r="AP57" s="13"/>
      <c r="AQ57" s="60">
        <v>4.04</v>
      </c>
      <c r="AR57" s="13">
        <v>606</v>
      </c>
      <c r="AS57" s="13">
        <v>1500</v>
      </c>
      <c r="AT57" s="14">
        <v>384.96</v>
      </c>
      <c r="AU57" s="13">
        <v>2332857.5999999996</v>
      </c>
      <c r="AV57" s="66"/>
      <c r="AW57" s="12" t="s">
        <v>27</v>
      </c>
      <c r="AX57" s="13"/>
      <c r="AY57" s="60">
        <v>3.64</v>
      </c>
      <c r="AZ57" s="13">
        <v>546</v>
      </c>
      <c r="BA57" s="13">
        <v>1500</v>
      </c>
      <c r="BB57" s="14">
        <v>404.21</v>
      </c>
      <c r="BC57" s="13">
        <v>2206986.5999999996</v>
      </c>
      <c r="BD57" s="66"/>
      <c r="BE57" s="66" t="s">
        <v>27</v>
      </c>
      <c r="BF57" s="67"/>
      <c r="BG57" s="60">
        <v>3.28</v>
      </c>
      <c r="BH57" s="13">
        <v>492</v>
      </c>
      <c r="BI57" s="67">
        <v>1500</v>
      </c>
      <c r="BJ57" s="14">
        <v>384</v>
      </c>
      <c r="BK57" s="67">
        <v>1889280</v>
      </c>
      <c r="BL57" s="66"/>
      <c r="BM57" s="66"/>
    </row>
    <row r="58" spans="1:65" ht="15" x14ac:dyDescent="0.3">
      <c r="A58" s="83" t="s">
        <v>28</v>
      </c>
      <c r="B58" s="111">
        <v>11.4</v>
      </c>
      <c r="C58" s="111">
        <v>11.4</v>
      </c>
      <c r="D58" s="67">
        <v>1211.2</v>
      </c>
      <c r="E58" s="111"/>
      <c r="F58" s="82">
        <v>181.92</v>
      </c>
      <c r="G58" s="67">
        <v>2203415.04</v>
      </c>
      <c r="H58" s="66"/>
      <c r="I58" s="83" t="s">
        <v>28</v>
      </c>
      <c r="J58" s="111">
        <v>12.83</v>
      </c>
      <c r="K58" s="111">
        <v>12.83</v>
      </c>
      <c r="L58" s="67">
        <v>1211</v>
      </c>
      <c r="M58" s="111"/>
      <c r="N58" s="82">
        <v>181.4</v>
      </c>
      <c r="O58" s="67">
        <v>2196754</v>
      </c>
      <c r="P58" s="67"/>
      <c r="Q58" s="83" t="s">
        <v>28</v>
      </c>
      <c r="R58" s="111">
        <v>11.4</v>
      </c>
      <c r="S58" s="111">
        <v>11.4</v>
      </c>
      <c r="T58" s="67">
        <v>1439.8200000000002</v>
      </c>
      <c r="U58" s="111">
        <v>1263</v>
      </c>
      <c r="V58" s="82">
        <v>359.12</v>
      </c>
      <c r="W58" s="67">
        <v>5170681.5840000007</v>
      </c>
      <c r="X58" s="66"/>
      <c r="Y58" s="83" t="s">
        <v>28</v>
      </c>
      <c r="Z58" s="84"/>
      <c r="AA58" s="85">
        <v>9.1199999999999992</v>
      </c>
      <c r="AB58" s="84">
        <v>1067.04</v>
      </c>
      <c r="AC58" s="84">
        <v>1170</v>
      </c>
      <c r="AD58" s="86">
        <v>434.97</v>
      </c>
      <c r="AE58" s="84">
        <v>4641303.8880000003</v>
      </c>
      <c r="AF58" s="67"/>
      <c r="AG58" s="29" t="s">
        <v>28</v>
      </c>
      <c r="AH58" s="30"/>
      <c r="AI58" s="31">
        <v>8.2100000000000009</v>
      </c>
      <c r="AJ58" s="31">
        <v>960</v>
      </c>
      <c r="AK58" s="30">
        <v>1169.3057247259437</v>
      </c>
      <c r="AL58" s="32">
        <v>413.22</v>
      </c>
      <c r="AM58" s="30">
        <v>3966912</v>
      </c>
      <c r="AN58" s="66"/>
      <c r="AO58" s="29" t="s">
        <v>28</v>
      </c>
      <c r="AP58" s="30"/>
      <c r="AQ58" s="31">
        <v>7.39</v>
      </c>
      <c r="AR58" s="30">
        <v>864</v>
      </c>
      <c r="AS58" s="30">
        <v>1169.1474966170501</v>
      </c>
      <c r="AT58" s="32">
        <v>412.19</v>
      </c>
      <c r="AU58" s="30">
        <v>3561321.5999999996</v>
      </c>
      <c r="AV58" s="66"/>
      <c r="AW58" s="29" t="s">
        <v>28</v>
      </c>
      <c r="AX58" s="30"/>
      <c r="AY58" s="31">
        <v>6.65</v>
      </c>
      <c r="AZ58" s="30">
        <v>778</v>
      </c>
      <c r="BA58" s="30">
        <v>1169.9248120300751</v>
      </c>
      <c r="BB58" s="32">
        <v>358.29</v>
      </c>
      <c r="BC58" s="30">
        <v>2787496.2</v>
      </c>
      <c r="BD58" s="66"/>
      <c r="BE58" s="83" t="s">
        <v>28</v>
      </c>
      <c r="BF58" s="84"/>
      <c r="BG58" s="31">
        <v>5.99</v>
      </c>
      <c r="BH58" s="13">
        <v>700.83</v>
      </c>
      <c r="BI58" s="84">
        <v>1170</v>
      </c>
      <c r="BJ58" s="32">
        <v>408.6</v>
      </c>
      <c r="BK58" s="84">
        <v>2863591.3800000004</v>
      </c>
      <c r="BL58" s="66"/>
      <c r="BM58" s="66"/>
    </row>
    <row r="59" spans="1:65" ht="15" x14ac:dyDescent="0.3">
      <c r="A59" s="87" t="s">
        <v>29</v>
      </c>
      <c r="B59" s="112">
        <v>17.72</v>
      </c>
      <c r="C59" s="112">
        <v>17.72</v>
      </c>
      <c r="D59" s="88">
        <f>SUM(D56:D58)</f>
        <v>2232.4</v>
      </c>
      <c r="E59" s="112"/>
      <c r="F59" s="89"/>
      <c r="G59" s="88">
        <v>6452133.7200000007</v>
      </c>
      <c r="H59" s="66"/>
      <c r="I59" s="87" t="s">
        <v>29</v>
      </c>
      <c r="J59" s="112">
        <v>19.940000000000001</v>
      </c>
      <c r="K59" s="112">
        <v>19.940000000000001</v>
      </c>
      <c r="L59" s="88">
        <v>2233</v>
      </c>
      <c r="M59" s="112"/>
      <c r="N59" s="89"/>
      <c r="O59" s="88">
        <v>6895951.2000000002</v>
      </c>
      <c r="P59" s="67"/>
      <c r="Q59" s="87" t="s">
        <v>29</v>
      </c>
      <c r="R59" s="112">
        <v>17.72</v>
      </c>
      <c r="S59" s="112">
        <v>17.72</v>
      </c>
      <c r="T59" s="88">
        <v>2461.0200000000004</v>
      </c>
      <c r="U59" s="112"/>
      <c r="V59" s="89"/>
      <c r="W59" s="88">
        <v>8867725.9440000001</v>
      </c>
      <c r="X59" s="66"/>
      <c r="Y59" s="87" t="s">
        <v>29</v>
      </c>
      <c r="Z59" s="88"/>
      <c r="AA59" s="89">
        <v>14.169999999999998</v>
      </c>
      <c r="AB59" s="88">
        <v>1820.34</v>
      </c>
      <c r="AC59" s="88"/>
      <c r="AD59" s="90"/>
      <c r="AE59" s="88">
        <v>7535509.4879999999</v>
      </c>
      <c r="AF59" s="67"/>
      <c r="AG59" s="33" t="s">
        <v>29</v>
      </c>
      <c r="AH59" s="34"/>
      <c r="AI59" s="35">
        <v>12.75</v>
      </c>
      <c r="AJ59" s="34">
        <v>1638</v>
      </c>
      <c r="AK59" s="34"/>
      <c r="AL59" s="36"/>
      <c r="AM59" s="34">
        <v>6442359.5999999996</v>
      </c>
      <c r="AN59" s="66"/>
      <c r="AO59" s="33" t="s">
        <v>29</v>
      </c>
      <c r="AP59" s="34"/>
      <c r="AQ59" s="35">
        <v>11.48</v>
      </c>
      <c r="AR59" s="34">
        <v>1474</v>
      </c>
      <c r="AS59" s="34"/>
      <c r="AT59" s="36"/>
      <c r="AU59" s="34">
        <v>5898829.5999999996</v>
      </c>
      <c r="AV59" s="66"/>
      <c r="AW59" s="33" t="s">
        <v>29</v>
      </c>
      <c r="AX59" s="34"/>
      <c r="AY59" s="35">
        <v>10.33</v>
      </c>
      <c r="AZ59" s="34">
        <v>1327.2</v>
      </c>
      <c r="BA59" s="34"/>
      <c r="BB59" s="36"/>
      <c r="BC59" s="34">
        <v>4998017.1999999993</v>
      </c>
      <c r="BD59" s="66"/>
      <c r="BE59" s="87" t="s">
        <v>29</v>
      </c>
      <c r="BF59" s="88"/>
      <c r="BG59" s="362">
        <v>9.31</v>
      </c>
      <c r="BH59" s="88">
        <v>1196.03</v>
      </c>
      <c r="BI59" s="88"/>
      <c r="BJ59" s="90"/>
      <c r="BK59" s="88">
        <v>4756582.42</v>
      </c>
      <c r="BL59" s="66"/>
      <c r="BM59" s="66"/>
    </row>
    <row r="60" spans="1:65" ht="15" x14ac:dyDescent="0.3">
      <c r="A60" s="66"/>
      <c r="B60" s="66"/>
      <c r="C60" s="66"/>
      <c r="D60" s="67" t="s">
        <v>142</v>
      </c>
      <c r="E60" s="66"/>
      <c r="F60" s="66" t="s">
        <v>143</v>
      </c>
      <c r="G60" s="67"/>
      <c r="H60" s="66"/>
      <c r="I60" s="66"/>
      <c r="J60" s="66"/>
      <c r="K60" s="66"/>
      <c r="L60" s="67" t="s">
        <v>142</v>
      </c>
      <c r="M60" s="66"/>
      <c r="N60" s="66" t="s">
        <v>143</v>
      </c>
      <c r="O60" s="67"/>
      <c r="P60" s="67"/>
      <c r="Q60" s="66"/>
      <c r="R60" s="66"/>
      <c r="S60" s="66"/>
      <c r="T60" s="67" t="s">
        <v>142</v>
      </c>
      <c r="U60" s="66"/>
      <c r="V60" s="66" t="s">
        <v>143</v>
      </c>
      <c r="W60" s="67"/>
      <c r="X60" s="66"/>
      <c r="Y60" s="66"/>
      <c r="Z60" s="66"/>
      <c r="AA60" s="66"/>
      <c r="AB60" s="66" t="s">
        <v>142</v>
      </c>
      <c r="AC60" s="66"/>
      <c r="AD60" s="66" t="s">
        <v>143</v>
      </c>
      <c r="AE60" s="66"/>
      <c r="AF60" s="67"/>
      <c r="AG60" s="29"/>
      <c r="AH60" s="30"/>
      <c r="AI60" s="31"/>
      <c r="AJ60" s="10" t="s">
        <v>142</v>
      </c>
      <c r="AK60" s="13"/>
      <c r="AL60" s="37" t="s">
        <v>143</v>
      </c>
      <c r="AM60" s="37" t="s">
        <v>25</v>
      </c>
      <c r="AN60" s="66"/>
      <c r="AO60" s="29"/>
      <c r="AP60" s="30"/>
      <c r="AQ60" s="31"/>
      <c r="AR60" s="10" t="s">
        <v>142</v>
      </c>
      <c r="AS60" s="13"/>
      <c r="AT60" s="37" t="s">
        <v>143</v>
      </c>
      <c r="AU60" s="37" t="s">
        <v>25</v>
      </c>
      <c r="AV60" s="66"/>
      <c r="AW60" s="29"/>
      <c r="AX60" s="30"/>
      <c r="AY60" s="31"/>
      <c r="AZ60" s="10" t="s">
        <v>142</v>
      </c>
      <c r="BA60" s="13"/>
      <c r="BB60" s="37" t="s">
        <v>143</v>
      </c>
      <c r="BC60" s="37" t="s">
        <v>25</v>
      </c>
      <c r="BD60" s="66"/>
      <c r="BE60" s="66"/>
      <c r="BF60" s="67"/>
      <c r="BG60" s="363"/>
      <c r="BH60" s="364" t="s">
        <v>142</v>
      </c>
      <c r="BI60" s="34"/>
      <c r="BJ60" s="365" t="s">
        <v>143</v>
      </c>
      <c r="BK60" s="365" t="s">
        <v>25</v>
      </c>
      <c r="BL60" s="66"/>
      <c r="BM60" s="66"/>
    </row>
    <row r="61" spans="1:65" ht="15.75" thickBot="1" x14ac:dyDescent="0.35">
      <c r="A61" s="69" t="s">
        <v>30</v>
      </c>
      <c r="B61" s="286">
        <v>0</v>
      </c>
      <c r="C61" s="113"/>
      <c r="D61" s="70">
        <v>502341.95</v>
      </c>
      <c r="E61" s="113"/>
      <c r="F61" s="113">
        <v>2.99</v>
      </c>
      <c r="G61" s="70">
        <v>1502002.4305000002</v>
      </c>
      <c r="H61" s="66"/>
      <c r="I61" s="69" t="s">
        <v>30</v>
      </c>
      <c r="J61" s="286">
        <v>0</v>
      </c>
      <c r="K61" s="113"/>
      <c r="L61" s="70">
        <v>240996</v>
      </c>
      <c r="M61" s="113"/>
      <c r="N61" s="113">
        <v>2.84</v>
      </c>
      <c r="O61" s="70">
        <v>684428.64</v>
      </c>
      <c r="P61" s="67"/>
      <c r="Q61" s="69" t="s">
        <v>30</v>
      </c>
      <c r="R61" s="286">
        <v>0</v>
      </c>
      <c r="S61" s="113"/>
      <c r="T61" s="70">
        <v>243263</v>
      </c>
      <c r="U61" s="113"/>
      <c r="V61" s="113">
        <v>2.6036999999999999</v>
      </c>
      <c r="W61" s="70">
        <v>633383.87309999997</v>
      </c>
      <c r="X61" s="66"/>
      <c r="Y61" s="69" t="s">
        <v>30</v>
      </c>
      <c r="Z61" s="70"/>
      <c r="AA61" s="70"/>
      <c r="AB61" s="70">
        <v>241313</v>
      </c>
      <c r="AC61" s="70"/>
      <c r="AD61" s="71">
        <v>2.1789999999999998</v>
      </c>
      <c r="AE61" s="70">
        <v>525821.027</v>
      </c>
      <c r="AF61" s="67"/>
      <c r="AG61" s="15" t="s">
        <v>30</v>
      </c>
      <c r="AH61" s="16"/>
      <c r="AI61" s="16"/>
      <c r="AJ61" s="16">
        <v>422232</v>
      </c>
      <c r="AK61" s="16"/>
      <c r="AL61" s="17">
        <v>2.0699999999999998</v>
      </c>
      <c r="AM61" s="16">
        <v>874020.24</v>
      </c>
      <c r="AN61" s="66"/>
      <c r="AO61" s="15" t="s">
        <v>30</v>
      </c>
      <c r="AP61" s="16"/>
      <c r="AQ61" s="16"/>
      <c r="AR61" s="16">
        <v>292917</v>
      </c>
      <c r="AS61" s="16"/>
      <c r="AT61" s="17">
        <v>2.17</v>
      </c>
      <c r="AU61" s="16">
        <v>635629.89</v>
      </c>
      <c r="AV61" s="66"/>
      <c r="AW61" s="15" t="s">
        <v>30</v>
      </c>
      <c r="AX61" s="16"/>
      <c r="AY61" s="16"/>
      <c r="AZ61" s="16">
        <v>332754</v>
      </c>
      <c r="BA61" s="16"/>
      <c r="BB61" s="17">
        <v>2.2799999999999998</v>
      </c>
      <c r="BC61" s="16">
        <v>758679.11999999988</v>
      </c>
      <c r="BD61" s="66"/>
      <c r="BE61" s="69" t="s">
        <v>30</v>
      </c>
      <c r="BF61" s="70"/>
      <c r="BG61" s="70"/>
      <c r="BH61" s="16">
        <v>1199201</v>
      </c>
      <c r="BI61" s="70"/>
      <c r="BJ61" s="17">
        <v>2.39</v>
      </c>
      <c r="BK61" s="70">
        <v>2866090.39</v>
      </c>
      <c r="BL61" s="66"/>
      <c r="BM61" s="66"/>
    </row>
    <row r="62" spans="1:65" ht="15" x14ac:dyDescent="0.3">
      <c r="A62" s="72" t="s">
        <v>177</v>
      </c>
      <c r="B62" s="139">
        <v>17.72</v>
      </c>
      <c r="C62" s="139">
        <v>17.72</v>
      </c>
      <c r="D62" s="139"/>
      <c r="E62" s="139"/>
      <c r="F62" s="139"/>
      <c r="G62" s="139">
        <v>7954136.1505000014</v>
      </c>
      <c r="H62" s="66"/>
      <c r="I62" s="72" t="s">
        <v>177</v>
      </c>
      <c r="J62" s="110">
        <v>19.939999999999998</v>
      </c>
      <c r="K62" s="110">
        <v>19.939999999999998</v>
      </c>
      <c r="L62" s="110"/>
      <c r="M62" s="110"/>
      <c r="N62" s="110"/>
      <c r="O62" s="110">
        <v>7580379.8399999999</v>
      </c>
      <c r="P62" s="183"/>
      <c r="Q62" s="72" t="s">
        <v>177</v>
      </c>
      <c r="R62" s="110">
        <v>17.72</v>
      </c>
      <c r="S62" s="110">
        <v>17.72</v>
      </c>
      <c r="T62" s="110"/>
      <c r="U62" s="110"/>
      <c r="V62" s="110"/>
      <c r="W62" s="110">
        <v>9501109.8170999996</v>
      </c>
      <c r="X62" s="66"/>
      <c r="Y62" s="72" t="s">
        <v>177</v>
      </c>
      <c r="Z62" s="73"/>
      <c r="AA62" s="91">
        <v>14.169999999999998</v>
      </c>
      <c r="AB62" s="74"/>
      <c r="AC62" s="75"/>
      <c r="AD62" s="76"/>
      <c r="AE62" s="76">
        <v>8061330.5149999997</v>
      </c>
      <c r="AF62" s="183"/>
      <c r="AG62" s="72" t="s">
        <v>177</v>
      </c>
      <c r="AH62" s="19"/>
      <c r="AI62" s="38">
        <v>12.75</v>
      </c>
      <c r="AJ62" s="20"/>
      <c r="AK62" s="21"/>
      <c r="AL62" s="22"/>
      <c r="AM62" s="22">
        <v>7316379.8399999999</v>
      </c>
      <c r="AN62" s="66"/>
      <c r="AO62" s="72" t="s">
        <v>177</v>
      </c>
      <c r="AP62" s="19"/>
      <c r="AQ62" s="38">
        <v>11.48</v>
      </c>
      <c r="AR62" s="20"/>
      <c r="AS62" s="21"/>
      <c r="AT62" s="22"/>
      <c r="AU62" s="22">
        <v>6534459.4899999993</v>
      </c>
      <c r="AV62" s="66"/>
      <c r="AW62" s="72" t="s">
        <v>177</v>
      </c>
      <c r="AX62" s="19"/>
      <c r="AY62" s="38">
        <v>10.33</v>
      </c>
      <c r="AZ62" s="20"/>
      <c r="BA62" s="21"/>
      <c r="BB62" s="22"/>
      <c r="BC62" s="22">
        <v>5756696.3199999994</v>
      </c>
      <c r="BD62" s="66"/>
      <c r="BE62" s="72" t="s">
        <v>248</v>
      </c>
      <c r="BF62" s="73">
        <v>9.31</v>
      </c>
      <c r="BG62" s="91">
        <v>9.31</v>
      </c>
      <c r="BH62" s="74"/>
      <c r="BI62" s="75"/>
      <c r="BJ62" s="76"/>
      <c r="BK62" s="76">
        <v>7622672.8100000005</v>
      </c>
      <c r="BL62" s="66"/>
      <c r="BM62" s="66"/>
    </row>
    <row r="63" spans="1:65" ht="15" x14ac:dyDescent="0.3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77"/>
      <c r="Z63" s="78"/>
      <c r="AA63" s="92"/>
      <c r="AB63" s="79"/>
      <c r="AC63" s="80"/>
      <c r="AD63" s="81"/>
      <c r="AE63" s="81"/>
      <c r="AF63" s="66"/>
      <c r="AG63" s="23"/>
      <c r="AH63" s="24"/>
      <c r="AI63" s="39"/>
      <c r="AJ63" s="25"/>
      <c r="AK63" s="26"/>
      <c r="AL63" s="27"/>
      <c r="AM63" s="27"/>
      <c r="AN63" s="66"/>
      <c r="AO63" s="23"/>
      <c r="AP63" s="24"/>
      <c r="AQ63" s="39"/>
      <c r="AR63" s="25"/>
      <c r="AS63" s="26"/>
      <c r="AT63" s="27"/>
      <c r="AU63" s="27"/>
      <c r="AV63" s="66"/>
      <c r="AW63" s="23"/>
      <c r="AX63" s="24"/>
      <c r="AY63" s="39"/>
      <c r="AZ63" s="25"/>
      <c r="BA63" s="26"/>
      <c r="BB63" s="27"/>
      <c r="BC63" s="27"/>
      <c r="BD63" s="66"/>
      <c r="BE63" s="23"/>
      <c r="BF63" s="24"/>
      <c r="BG63" s="39"/>
      <c r="BH63" s="25"/>
      <c r="BI63" s="26"/>
      <c r="BJ63" s="27"/>
      <c r="BK63" s="27"/>
      <c r="BL63" s="66"/>
      <c r="BM63" s="66"/>
    </row>
    <row r="64" spans="1:65" ht="15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12"/>
      <c r="AH64" s="12"/>
      <c r="AI64" s="12"/>
      <c r="AJ64" s="12"/>
      <c r="AK64" s="12"/>
      <c r="AL64" s="12"/>
      <c r="AM64" s="12"/>
      <c r="AN64" s="66"/>
      <c r="AO64" s="12"/>
      <c r="AP64" s="12"/>
      <c r="AQ64" s="12"/>
      <c r="AR64" s="12"/>
      <c r="AS64" s="12"/>
      <c r="AT64" s="12"/>
      <c r="AU64" s="12"/>
      <c r="AV64" s="66"/>
      <c r="AW64" s="12"/>
      <c r="AX64" s="12"/>
      <c r="AY64" s="12"/>
      <c r="AZ64" s="12"/>
      <c r="BA64" s="12"/>
      <c r="BB64" s="12"/>
      <c r="BC64" s="12"/>
      <c r="BD64" s="66"/>
      <c r="BE64" s="12"/>
      <c r="BF64" s="12"/>
      <c r="BG64" s="12"/>
      <c r="BH64" s="12"/>
      <c r="BI64" s="12"/>
      <c r="BJ64" s="12"/>
      <c r="BK64" s="12"/>
      <c r="BL64" s="66"/>
      <c r="BM64" s="66"/>
    </row>
    <row r="65" spans="1:65" ht="15" x14ac:dyDescent="0.3">
      <c r="A65" s="66"/>
      <c r="B65" s="66"/>
      <c r="C65" s="1" t="s">
        <v>112</v>
      </c>
      <c r="D65" s="2" t="s">
        <v>113</v>
      </c>
      <c r="E65" s="1" t="s">
        <v>119</v>
      </c>
      <c r="F65" s="3" t="s">
        <v>114</v>
      </c>
      <c r="G65" s="1" t="s">
        <v>116</v>
      </c>
      <c r="H65" s="66"/>
      <c r="I65" s="66"/>
      <c r="J65" s="66"/>
      <c r="K65" s="1" t="s">
        <v>112</v>
      </c>
      <c r="L65" s="2" t="s">
        <v>113</v>
      </c>
      <c r="M65" s="1" t="s">
        <v>119</v>
      </c>
      <c r="N65" s="3" t="s">
        <v>114</v>
      </c>
      <c r="O65" s="1" t="s">
        <v>116</v>
      </c>
      <c r="P65" s="5"/>
      <c r="Q65" s="66"/>
      <c r="R65" s="66"/>
      <c r="S65" s="1" t="s">
        <v>112</v>
      </c>
      <c r="T65" s="2" t="s">
        <v>113</v>
      </c>
      <c r="U65" s="1" t="s">
        <v>119</v>
      </c>
      <c r="V65" s="3" t="s">
        <v>114</v>
      </c>
      <c r="W65" s="1" t="s">
        <v>116</v>
      </c>
      <c r="X65" s="66"/>
      <c r="Y65" s="66"/>
      <c r="Z65" s="66"/>
      <c r="AA65" s="1" t="s">
        <v>112</v>
      </c>
      <c r="AB65" s="2" t="s">
        <v>113</v>
      </c>
      <c r="AC65" s="1" t="s">
        <v>119</v>
      </c>
      <c r="AD65" s="3" t="s">
        <v>114</v>
      </c>
      <c r="AE65" s="1" t="s">
        <v>116</v>
      </c>
      <c r="AF65" s="5"/>
      <c r="AG65" s="12"/>
      <c r="AH65" s="12"/>
      <c r="AI65" s="37" t="s">
        <v>112</v>
      </c>
      <c r="AJ65" s="10" t="s">
        <v>113</v>
      </c>
      <c r="AK65" s="37" t="s">
        <v>119</v>
      </c>
      <c r="AL65" s="11" t="s">
        <v>114</v>
      </c>
      <c r="AM65" s="37" t="s">
        <v>116</v>
      </c>
      <c r="AN65" s="66"/>
      <c r="AO65" s="12"/>
      <c r="AP65" s="12"/>
      <c r="AQ65" s="37" t="s">
        <v>112</v>
      </c>
      <c r="AR65" s="10" t="s">
        <v>113</v>
      </c>
      <c r="AS65" s="37" t="s">
        <v>119</v>
      </c>
      <c r="AT65" s="11" t="s">
        <v>114</v>
      </c>
      <c r="AU65" s="37" t="s">
        <v>116</v>
      </c>
      <c r="AV65" s="66"/>
      <c r="AW65" s="12"/>
      <c r="AX65" s="12"/>
      <c r="AY65" s="37" t="s">
        <v>112</v>
      </c>
      <c r="AZ65" s="10" t="s">
        <v>113</v>
      </c>
      <c r="BA65" s="37" t="s">
        <v>119</v>
      </c>
      <c r="BB65" s="11" t="s">
        <v>114</v>
      </c>
      <c r="BC65" s="37" t="s">
        <v>116</v>
      </c>
      <c r="BD65" s="66"/>
      <c r="BE65" s="12"/>
      <c r="BF65" s="12"/>
      <c r="BG65" s="37" t="s">
        <v>112</v>
      </c>
      <c r="BH65" s="10" t="s">
        <v>113</v>
      </c>
      <c r="BI65" s="37" t="s">
        <v>119</v>
      </c>
      <c r="BJ65" s="11" t="s">
        <v>114</v>
      </c>
      <c r="BK65" s="37" t="s">
        <v>116</v>
      </c>
      <c r="BL65" s="66"/>
      <c r="BM65" s="66"/>
    </row>
    <row r="66" spans="1:65" ht="15" x14ac:dyDescent="0.3">
      <c r="A66" s="247" t="s">
        <v>193</v>
      </c>
      <c r="B66" s="247"/>
      <c r="C66" s="247"/>
      <c r="D66" s="247"/>
      <c r="E66" s="247"/>
      <c r="F66" s="4"/>
      <c r="G66" s="247"/>
      <c r="H66" s="66"/>
      <c r="I66" s="247" t="s">
        <v>193</v>
      </c>
      <c r="J66" s="247"/>
      <c r="K66" s="247"/>
      <c r="L66" s="247"/>
      <c r="M66" s="247"/>
      <c r="N66" s="4"/>
      <c r="O66" s="247"/>
      <c r="P66" s="182"/>
      <c r="Q66" s="247" t="s">
        <v>193</v>
      </c>
      <c r="R66" s="247"/>
      <c r="S66" s="247"/>
      <c r="T66" s="247"/>
      <c r="U66" s="247"/>
      <c r="V66" s="4"/>
      <c r="W66" s="247"/>
      <c r="X66" s="66"/>
      <c r="Y66" s="247" t="s">
        <v>193</v>
      </c>
      <c r="Z66" s="247"/>
      <c r="AA66" s="247"/>
      <c r="AB66" s="247"/>
      <c r="AC66" s="247"/>
      <c r="AD66" s="4"/>
      <c r="AE66" s="247"/>
      <c r="AF66" s="182"/>
      <c r="AG66" s="247" t="s">
        <v>193</v>
      </c>
      <c r="AH66" s="159"/>
      <c r="AI66" s="159"/>
      <c r="AJ66" s="159"/>
      <c r="AK66" s="159"/>
      <c r="AL66" s="28"/>
      <c r="AM66" s="159"/>
      <c r="AN66" s="66"/>
      <c r="AO66" s="247" t="s">
        <v>193</v>
      </c>
      <c r="AP66" s="159"/>
      <c r="AQ66" s="159"/>
      <c r="AR66" s="159"/>
      <c r="AS66" s="159"/>
      <c r="AT66" s="28"/>
      <c r="AU66" s="159"/>
      <c r="AV66" s="66"/>
      <c r="AW66" s="247" t="s">
        <v>193</v>
      </c>
      <c r="AX66" s="159"/>
      <c r="AY66" s="159"/>
      <c r="AZ66" s="159"/>
      <c r="BA66" s="159"/>
      <c r="BB66" s="28"/>
      <c r="BC66" s="159"/>
      <c r="BD66" s="66"/>
      <c r="BE66" s="247" t="s">
        <v>193</v>
      </c>
      <c r="BF66" s="159"/>
      <c r="BG66" s="159"/>
      <c r="BH66" s="159"/>
      <c r="BI66" s="159"/>
      <c r="BJ66" s="28"/>
      <c r="BK66" s="159"/>
      <c r="BL66" s="66"/>
      <c r="BM66" s="66"/>
    </row>
    <row r="67" spans="1:65" ht="15" x14ac:dyDescent="0.3">
      <c r="A67" s="129" t="s">
        <v>181</v>
      </c>
      <c r="B67" s="118">
        <v>563.36032319595688</v>
      </c>
      <c r="C67" s="118">
        <v>563.36032319595688</v>
      </c>
      <c r="D67" s="118">
        <v>9301.2356707237632</v>
      </c>
      <c r="E67" s="118"/>
      <c r="F67" s="118"/>
      <c r="G67" s="118">
        <v>2569573.6913693547</v>
      </c>
      <c r="H67" s="66"/>
      <c r="I67" s="129" t="s">
        <v>31</v>
      </c>
      <c r="J67" s="118">
        <v>319</v>
      </c>
      <c r="K67" s="118">
        <v>319</v>
      </c>
      <c r="L67" s="118">
        <v>8113</v>
      </c>
      <c r="M67" s="118"/>
      <c r="N67" s="118"/>
      <c r="O67" s="118">
        <v>2597730.6520474358</v>
      </c>
      <c r="P67" s="81"/>
      <c r="Q67" s="129" t="s">
        <v>31</v>
      </c>
      <c r="R67" s="118">
        <v>344.7</v>
      </c>
      <c r="S67" s="118">
        <v>344.7</v>
      </c>
      <c r="T67" s="118">
        <f>SUM(T68:T77)</f>
        <v>8318</v>
      </c>
      <c r="U67" s="119"/>
      <c r="V67" s="120"/>
      <c r="W67" s="118">
        <v>6292564.5948847327</v>
      </c>
      <c r="X67" s="66"/>
      <c r="Y67" s="117" t="s">
        <v>31</v>
      </c>
      <c r="Z67" s="119"/>
      <c r="AA67" s="118">
        <v>311</v>
      </c>
      <c r="AB67" s="118">
        <v>6886</v>
      </c>
      <c r="AC67" s="118"/>
      <c r="AD67" s="118"/>
      <c r="AE67" s="118">
        <v>4564698.9834227134</v>
      </c>
      <c r="AF67" s="81"/>
      <c r="AG67" s="58" t="s">
        <v>31</v>
      </c>
      <c r="AH67" s="128"/>
      <c r="AI67" s="59">
        <v>334</v>
      </c>
      <c r="AJ67" s="59">
        <v>7441</v>
      </c>
      <c r="AK67" s="59"/>
      <c r="AL67" s="59"/>
      <c r="AM67" s="59">
        <v>3663648.8419763781</v>
      </c>
      <c r="AN67" s="66"/>
      <c r="AO67" s="58" t="s">
        <v>31</v>
      </c>
      <c r="AP67" s="128"/>
      <c r="AQ67" s="59">
        <v>316</v>
      </c>
      <c r="AR67" s="59">
        <v>7143</v>
      </c>
      <c r="AS67" s="59"/>
      <c r="AT67" s="59"/>
      <c r="AU67" s="59">
        <v>4963776.8</v>
      </c>
      <c r="AV67" s="66"/>
      <c r="AW67" s="58" t="s">
        <v>31</v>
      </c>
      <c r="AX67" s="128"/>
      <c r="AY67" s="59">
        <f>SUM(AY68:AY77)</f>
        <v>188</v>
      </c>
      <c r="AZ67" s="59">
        <f t="shared" ref="AZ67:BC67" si="0">SUM(AZ68:AZ77)</f>
        <v>4158</v>
      </c>
      <c r="BA67" s="59"/>
      <c r="BB67" s="59"/>
      <c r="BC67" s="59">
        <f t="shared" si="0"/>
        <v>1974466.29</v>
      </c>
      <c r="BD67" s="66"/>
      <c r="BE67" s="58" t="s">
        <v>31</v>
      </c>
      <c r="BF67" s="128"/>
      <c r="BG67" s="59">
        <f>SUM(BG68:BG77)</f>
        <v>189</v>
      </c>
      <c r="BH67" s="59">
        <f t="shared" ref="BH67" si="1">SUM(BH68:BH77)</f>
        <v>4109</v>
      </c>
      <c r="BI67" s="59"/>
      <c r="BJ67" s="59"/>
      <c r="BK67" s="59">
        <f t="shared" ref="BK67" si="2">SUM(BK68:BK77)</f>
        <v>1689071.1333333331</v>
      </c>
      <c r="BL67" s="66"/>
      <c r="BM67" s="66"/>
    </row>
    <row r="68" spans="1:65" ht="15" x14ac:dyDescent="0.3">
      <c r="A68" s="115" t="s">
        <v>32</v>
      </c>
      <c r="B68" s="67">
        <v>46.340222636710266</v>
      </c>
      <c r="C68" s="67">
        <v>46.340222636710266</v>
      </c>
      <c r="D68" s="67">
        <v>2123.9801354729411</v>
      </c>
      <c r="E68" s="67">
        <v>45834.482758620696</v>
      </c>
      <c r="F68" s="67">
        <v>27.10170328256811</v>
      </c>
      <c r="G68" s="67">
        <v>575634.79409656464</v>
      </c>
      <c r="H68" s="66"/>
      <c r="I68" s="115" t="s">
        <v>32</v>
      </c>
      <c r="J68" s="67">
        <v>75</v>
      </c>
      <c r="K68" s="67">
        <v>75</v>
      </c>
      <c r="L68" s="67">
        <v>2050</v>
      </c>
      <c r="M68" s="67">
        <v>27333.333333333332</v>
      </c>
      <c r="N68" s="82">
        <v>40.634812234318289</v>
      </c>
      <c r="O68" s="67">
        <v>833013.650803525</v>
      </c>
      <c r="P68" s="67"/>
      <c r="Q68" s="115" t="s">
        <v>32</v>
      </c>
      <c r="R68" s="67">
        <v>75</v>
      </c>
      <c r="S68" s="67">
        <v>75</v>
      </c>
      <c r="T68" s="67">
        <v>1763</v>
      </c>
      <c r="U68" s="67">
        <v>23506.666666666668</v>
      </c>
      <c r="V68" s="82">
        <v>32.554000000000002</v>
      </c>
      <c r="W68" s="67">
        <v>573927.02</v>
      </c>
      <c r="X68" s="66"/>
      <c r="Y68" s="66" t="s">
        <v>32</v>
      </c>
      <c r="Z68" s="67"/>
      <c r="AA68" s="67">
        <v>79</v>
      </c>
      <c r="AB68" s="67">
        <v>2155</v>
      </c>
      <c r="AC68" s="67">
        <v>27278.481012658227</v>
      </c>
      <c r="AD68" s="68">
        <v>45.169367088607601</v>
      </c>
      <c r="AE68" s="67">
        <v>973399.86075949378</v>
      </c>
      <c r="AF68" s="67"/>
      <c r="AG68" s="12" t="s">
        <v>32</v>
      </c>
      <c r="AH68" s="13"/>
      <c r="AI68" s="13">
        <v>75</v>
      </c>
      <c r="AJ68" s="13">
        <v>2141</v>
      </c>
      <c r="AK68" s="13">
        <v>28550</v>
      </c>
      <c r="AL68" s="14">
        <v>30.778800000000007</v>
      </c>
      <c r="AM68" s="13">
        <v>658974.10800000012</v>
      </c>
      <c r="AN68" s="66"/>
      <c r="AO68" s="12" t="s">
        <v>32</v>
      </c>
      <c r="AP68" s="13"/>
      <c r="AQ68" s="13">
        <v>80</v>
      </c>
      <c r="AR68" s="13">
        <v>2278</v>
      </c>
      <c r="AS68" s="13">
        <v>28470</v>
      </c>
      <c r="AT68" s="14">
        <v>32.36</v>
      </c>
      <c r="AU68" s="13">
        <v>737160.8</v>
      </c>
      <c r="AV68" s="66"/>
      <c r="AW68" s="12" t="s">
        <v>32</v>
      </c>
      <c r="AX68" s="13"/>
      <c r="AY68" s="13">
        <v>43</v>
      </c>
      <c r="AZ68" s="13">
        <v>1234</v>
      </c>
      <c r="BA68" s="13">
        <v>28700</v>
      </c>
      <c r="BB68" s="14">
        <v>66.034653160453814</v>
      </c>
      <c r="BC68" s="13">
        <v>814867.62</v>
      </c>
      <c r="BD68" s="66"/>
      <c r="BE68" s="12" t="s">
        <v>32</v>
      </c>
      <c r="BF68" s="13"/>
      <c r="BG68" s="13">
        <v>48</v>
      </c>
      <c r="BH68" s="13">
        <v>1271</v>
      </c>
      <c r="BI68" s="13">
        <v>26479.166666666668</v>
      </c>
      <c r="BJ68" s="14">
        <v>50.836666666666666</v>
      </c>
      <c r="BK68" s="13">
        <v>646134.03333333333</v>
      </c>
      <c r="BL68" s="66"/>
      <c r="BM68" s="66"/>
    </row>
    <row r="69" spans="1:65" ht="15" x14ac:dyDescent="0.3">
      <c r="A69" s="66"/>
      <c r="B69" s="67"/>
      <c r="C69" s="67"/>
      <c r="D69" s="67"/>
      <c r="E69" s="67"/>
      <c r="F69" s="67"/>
      <c r="G69" s="67"/>
      <c r="H69" s="66"/>
      <c r="I69" s="66"/>
      <c r="J69" s="67"/>
      <c r="K69" s="67"/>
      <c r="L69" s="67"/>
      <c r="M69" s="67"/>
      <c r="N69" s="82"/>
      <c r="O69" s="67"/>
      <c r="P69" s="67"/>
      <c r="Q69" s="66"/>
      <c r="R69" s="67"/>
      <c r="S69" s="67"/>
      <c r="T69" s="67"/>
      <c r="U69" s="67"/>
      <c r="V69" s="82"/>
      <c r="W69" s="67"/>
      <c r="X69" s="66"/>
      <c r="Y69" s="66" t="s">
        <v>146</v>
      </c>
      <c r="Z69" s="67"/>
      <c r="AA69" s="67">
        <v>5</v>
      </c>
      <c r="AB69" s="67">
        <v>18</v>
      </c>
      <c r="AC69" s="67">
        <v>3600</v>
      </c>
      <c r="AD69" s="68">
        <v>245.45999999999998</v>
      </c>
      <c r="AE69" s="67">
        <v>44182.799999999996</v>
      </c>
      <c r="AF69" s="67"/>
      <c r="AG69" s="12" t="s">
        <v>146</v>
      </c>
      <c r="AH69" s="13"/>
      <c r="AI69" s="13">
        <v>6</v>
      </c>
      <c r="AJ69" s="13">
        <v>20</v>
      </c>
      <c r="AK69" s="13">
        <v>3400</v>
      </c>
      <c r="AL69" s="14">
        <v>72.510000000000005</v>
      </c>
      <c r="AM69" s="13">
        <v>14502</v>
      </c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 t="s">
        <v>146</v>
      </c>
      <c r="BF69" s="66"/>
      <c r="BG69" s="66">
        <v>1</v>
      </c>
      <c r="BH69" s="66">
        <v>3</v>
      </c>
      <c r="BI69" s="66">
        <v>3000</v>
      </c>
      <c r="BJ69" s="66">
        <v>200</v>
      </c>
      <c r="BK69" s="66">
        <v>6000</v>
      </c>
      <c r="BL69" s="66"/>
      <c r="BM69" s="66"/>
    </row>
    <row r="70" spans="1:65" ht="15" x14ac:dyDescent="0.3">
      <c r="A70" s="114" t="s">
        <v>33</v>
      </c>
      <c r="B70" s="67">
        <v>32.060508576753826</v>
      </c>
      <c r="C70" s="67">
        <v>32.060508576753826</v>
      </c>
      <c r="D70" s="67">
        <v>547.16737278117648</v>
      </c>
      <c r="E70" s="67">
        <v>17080</v>
      </c>
      <c r="F70" s="67">
        <v>22.12905509615268</v>
      </c>
      <c r="G70" s="67">
        <v>121082.96939091766</v>
      </c>
      <c r="H70" s="66"/>
      <c r="I70" s="114" t="s">
        <v>33</v>
      </c>
      <c r="J70" s="67">
        <v>38</v>
      </c>
      <c r="K70" s="67">
        <v>38</v>
      </c>
      <c r="L70" s="67">
        <v>653</v>
      </c>
      <c r="M70" s="67">
        <v>17184.21052631579</v>
      </c>
      <c r="N70" s="82">
        <v>29.882927888792359</v>
      </c>
      <c r="O70" s="67">
        <v>195135.51911381408</v>
      </c>
      <c r="P70" s="67"/>
      <c r="Q70" s="114" t="s">
        <v>33</v>
      </c>
      <c r="R70" s="67">
        <v>31</v>
      </c>
      <c r="S70" s="67">
        <v>31</v>
      </c>
      <c r="T70" s="67">
        <v>476</v>
      </c>
      <c r="U70" s="67">
        <v>15354.838709677419</v>
      </c>
      <c r="V70" s="82">
        <v>116.44000000000001</v>
      </c>
      <c r="W70" s="67">
        <v>554254.4</v>
      </c>
      <c r="X70" s="66"/>
      <c r="Y70" s="66" t="s">
        <v>33</v>
      </c>
      <c r="Z70" s="67"/>
      <c r="AA70" s="67">
        <v>25</v>
      </c>
      <c r="AB70" s="67">
        <v>440</v>
      </c>
      <c r="AC70" s="67">
        <v>17600</v>
      </c>
      <c r="AD70" s="68">
        <v>69.67</v>
      </c>
      <c r="AE70" s="67">
        <v>306548</v>
      </c>
      <c r="AF70" s="67"/>
      <c r="AG70" s="12" t="s">
        <v>33</v>
      </c>
      <c r="AH70" s="13"/>
      <c r="AI70" s="13">
        <v>27</v>
      </c>
      <c r="AJ70" s="13">
        <v>477</v>
      </c>
      <c r="AK70" s="13">
        <v>17650</v>
      </c>
      <c r="AL70" s="14">
        <v>85.3</v>
      </c>
      <c r="AM70" s="13">
        <v>406881</v>
      </c>
      <c r="AN70" s="66"/>
      <c r="AO70" s="12" t="s">
        <v>33</v>
      </c>
      <c r="AP70" s="13"/>
      <c r="AQ70" s="13">
        <v>23</v>
      </c>
      <c r="AR70" s="13">
        <v>405</v>
      </c>
      <c r="AS70" s="13">
        <v>17600</v>
      </c>
      <c r="AT70" s="14">
        <v>121.12</v>
      </c>
      <c r="AU70" s="13">
        <v>490536</v>
      </c>
      <c r="AV70" s="66"/>
      <c r="AW70" s="12" t="s">
        <v>33</v>
      </c>
      <c r="AX70" s="13"/>
      <c r="AY70" s="13">
        <v>10</v>
      </c>
      <c r="AZ70" s="13">
        <v>169</v>
      </c>
      <c r="BA70" s="13">
        <v>16900</v>
      </c>
      <c r="BB70" s="14">
        <v>39.03</v>
      </c>
      <c r="BC70" s="13">
        <v>65960.700000000012</v>
      </c>
      <c r="BD70" s="66"/>
      <c r="BE70" s="12" t="s">
        <v>33</v>
      </c>
      <c r="BF70" s="13"/>
      <c r="BG70" s="13">
        <v>9</v>
      </c>
      <c r="BH70" s="13">
        <v>158</v>
      </c>
      <c r="BI70" s="13">
        <v>17500</v>
      </c>
      <c r="BJ70" s="14">
        <v>32.340000000000003</v>
      </c>
      <c r="BK70" s="13">
        <v>51097.200000000004</v>
      </c>
      <c r="BL70" s="66"/>
      <c r="BM70" s="66"/>
    </row>
    <row r="71" spans="1:65" ht="15" x14ac:dyDescent="0.3">
      <c r="A71" s="114" t="s">
        <v>34</v>
      </c>
      <c r="B71" s="67">
        <v>355.79959631175132</v>
      </c>
      <c r="C71" s="67">
        <v>355.79959631175132</v>
      </c>
      <c r="D71" s="67">
        <v>5124.600381929411</v>
      </c>
      <c r="E71" s="67">
        <v>14403.052828197257</v>
      </c>
      <c r="F71" s="67">
        <v>28.345078356840649</v>
      </c>
      <c r="G71" s="67">
        <v>1452571.9937328468</v>
      </c>
      <c r="H71" s="66"/>
      <c r="I71" s="114" t="s">
        <v>34</v>
      </c>
      <c r="J71" s="67">
        <v>145</v>
      </c>
      <c r="K71" s="67">
        <v>145</v>
      </c>
      <c r="L71" s="67">
        <v>4324</v>
      </c>
      <c r="M71" s="67">
        <v>29820.689655172413</v>
      </c>
      <c r="N71" s="82">
        <v>28.504562123507675</v>
      </c>
      <c r="O71" s="67">
        <v>1232537.2662204718</v>
      </c>
      <c r="P71" s="67"/>
      <c r="Q71" s="114" t="s">
        <v>34</v>
      </c>
      <c r="R71" s="67">
        <v>165.7</v>
      </c>
      <c r="S71" s="67">
        <v>165.7</v>
      </c>
      <c r="T71" s="67">
        <v>4949</v>
      </c>
      <c r="U71" s="67">
        <v>29867.22993361497</v>
      </c>
      <c r="V71" s="82">
        <v>70.518805069402546</v>
      </c>
      <c r="W71" s="67">
        <v>3489975.6628847322</v>
      </c>
      <c r="X71" s="66"/>
      <c r="Y71" s="66" t="s">
        <v>34</v>
      </c>
      <c r="Z71" s="67"/>
      <c r="AA71" s="67">
        <v>119</v>
      </c>
      <c r="AB71" s="67">
        <v>3057</v>
      </c>
      <c r="AC71" s="67">
        <v>25689.0756302521</v>
      </c>
      <c r="AD71" s="68">
        <v>56.662907563025215</v>
      </c>
      <c r="AE71" s="67">
        <v>1732185.0842016807</v>
      </c>
      <c r="AF71" s="67"/>
      <c r="AG71" s="12" t="s">
        <v>34</v>
      </c>
      <c r="AH71" s="13"/>
      <c r="AI71" s="13">
        <v>127</v>
      </c>
      <c r="AJ71" s="13">
        <v>3247</v>
      </c>
      <c r="AK71" s="13">
        <v>25570</v>
      </c>
      <c r="AL71" s="14">
        <v>36.240429133858271</v>
      </c>
      <c r="AM71" s="13">
        <v>1176726.7339763781</v>
      </c>
      <c r="AN71" s="66"/>
      <c r="AO71" s="12" t="s">
        <v>34</v>
      </c>
      <c r="AP71" s="13"/>
      <c r="AQ71" s="13">
        <v>119</v>
      </c>
      <c r="AR71" s="13">
        <v>2960</v>
      </c>
      <c r="AS71" s="13">
        <v>24870</v>
      </c>
      <c r="AT71" s="14">
        <v>65.59</v>
      </c>
      <c r="AU71" s="13">
        <v>1941464.0000000002</v>
      </c>
      <c r="AV71" s="66"/>
      <c r="AW71" s="12" t="s">
        <v>34</v>
      </c>
      <c r="AX71" s="13"/>
      <c r="AY71" s="13">
        <v>71</v>
      </c>
      <c r="AZ71" s="13">
        <v>1750</v>
      </c>
      <c r="BA71" s="13">
        <v>24650</v>
      </c>
      <c r="BB71" s="14">
        <v>41.42016971428572</v>
      </c>
      <c r="BC71" s="13">
        <v>724852.97000000009</v>
      </c>
      <c r="BD71" s="66"/>
      <c r="BE71" s="12" t="s">
        <v>34</v>
      </c>
      <c r="BF71" s="13"/>
      <c r="BG71" s="13">
        <v>67</v>
      </c>
      <c r="BH71" s="13">
        <v>1608</v>
      </c>
      <c r="BI71" s="13">
        <v>24000</v>
      </c>
      <c r="BJ71" s="14">
        <v>37.142835820895513</v>
      </c>
      <c r="BK71" s="13">
        <v>597256.79999999993</v>
      </c>
      <c r="BL71" s="66"/>
      <c r="BM71" s="66"/>
    </row>
    <row r="72" spans="1:65" ht="15" x14ac:dyDescent="0.3">
      <c r="A72" s="114" t="s">
        <v>35</v>
      </c>
      <c r="B72" s="67">
        <v>17.375519411764706</v>
      </c>
      <c r="C72" s="67">
        <v>17.375519411764706</v>
      </c>
      <c r="D72" s="67">
        <v>347.51038823529416</v>
      </c>
      <c r="E72" s="67">
        <v>20000</v>
      </c>
      <c r="F72" s="67">
        <v>30.579999999999995</v>
      </c>
      <c r="G72" s="67">
        <v>106268.67672235295</v>
      </c>
      <c r="H72" s="66"/>
      <c r="I72" s="114" t="s">
        <v>35</v>
      </c>
      <c r="J72" s="67">
        <v>23</v>
      </c>
      <c r="K72" s="67">
        <v>23</v>
      </c>
      <c r="L72" s="67">
        <v>415</v>
      </c>
      <c r="M72" s="67">
        <v>18043.478260869564</v>
      </c>
      <c r="N72" s="82">
        <v>30.063157894736843</v>
      </c>
      <c r="O72" s="67">
        <v>124762.10526315789</v>
      </c>
      <c r="P72" s="67"/>
      <c r="Q72" s="114" t="s">
        <v>35</v>
      </c>
      <c r="R72" s="67">
        <v>16</v>
      </c>
      <c r="S72" s="67">
        <v>16</v>
      </c>
      <c r="T72" s="67">
        <v>288</v>
      </c>
      <c r="U72" s="67">
        <v>18000</v>
      </c>
      <c r="V72" s="82">
        <v>85.299999999999983</v>
      </c>
      <c r="W72" s="67">
        <v>245663.99999999997</v>
      </c>
      <c r="X72" s="66"/>
      <c r="Y72" s="66" t="s">
        <v>35</v>
      </c>
      <c r="Z72" s="67"/>
      <c r="AA72" s="67">
        <v>12</v>
      </c>
      <c r="AB72" s="67">
        <v>256</v>
      </c>
      <c r="AC72" s="67">
        <v>21333.333333333332</v>
      </c>
      <c r="AD72" s="68">
        <v>101.29</v>
      </c>
      <c r="AE72" s="67">
        <v>259302.40000000002</v>
      </c>
      <c r="AF72" s="67"/>
      <c r="AG72" s="12" t="s">
        <v>35</v>
      </c>
      <c r="AH72" s="13"/>
      <c r="AI72" s="13">
        <v>13</v>
      </c>
      <c r="AJ72" s="13">
        <v>278</v>
      </c>
      <c r="AK72" s="13">
        <v>21400</v>
      </c>
      <c r="AL72" s="14">
        <v>89</v>
      </c>
      <c r="AM72" s="13">
        <v>247420</v>
      </c>
      <c r="AN72" s="66"/>
      <c r="AO72" s="12" t="s">
        <v>35</v>
      </c>
      <c r="AP72" s="13"/>
      <c r="AQ72" s="13">
        <v>12</v>
      </c>
      <c r="AR72" s="13">
        <v>250</v>
      </c>
      <c r="AS72" s="13">
        <v>20800</v>
      </c>
      <c r="AT72" s="14">
        <v>81.67</v>
      </c>
      <c r="AU72" s="13">
        <v>204175</v>
      </c>
      <c r="AV72" s="66"/>
      <c r="AW72" s="12" t="s">
        <v>35</v>
      </c>
      <c r="AX72" s="13"/>
      <c r="AY72" s="13">
        <v>5</v>
      </c>
      <c r="AZ72" s="13">
        <v>100</v>
      </c>
      <c r="BA72" s="13">
        <v>20000</v>
      </c>
      <c r="BB72" s="14">
        <v>50.25</v>
      </c>
      <c r="BC72" s="13">
        <v>50250</v>
      </c>
      <c r="BD72" s="66"/>
      <c r="BE72" s="12" t="s">
        <v>35</v>
      </c>
      <c r="BF72" s="13"/>
      <c r="BG72" s="13">
        <v>3</v>
      </c>
      <c r="BH72" s="13">
        <v>50</v>
      </c>
      <c r="BI72" s="13">
        <v>16500</v>
      </c>
      <c r="BJ72" s="14">
        <v>88.13</v>
      </c>
      <c r="BK72" s="13">
        <v>44065</v>
      </c>
      <c r="BL72" s="66"/>
      <c r="BM72" s="66"/>
    </row>
    <row r="73" spans="1:65" ht="15" x14ac:dyDescent="0.3">
      <c r="A73" s="114" t="s">
        <v>36</v>
      </c>
      <c r="B73" s="67">
        <v>9.4326756977907102</v>
      </c>
      <c r="C73" s="67">
        <v>9.4326756977907102</v>
      </c>
      <c r="D73" s="67">
        <v>195.29411764705884</v>
      </c>
      <c r="E73" s="67">
        <v>20704</v>
      </c>
      <c r="F73" s="67">
        <v>37.85</v>
      </c>
      <c r="G73" s="67">
        <v>73918.823529411777</v>
      </c>
      <c r="H73" s="66"/>
      <c r="I73" s="114" t="s">
        <v>36</v>
      </c>
      <c r="J73" s="67">
        <v>17</v>
      </c>
      <c r="K73" s="67">
        <v>17</v>
      </c>
      <c r="L73" s="67">
        <v>316</v>
      </c>
      <c r="M73" s="67">
        <v>18588.235294117647</v>
      </c>
      <c r="N73" s="82">
        <v>36.408472906403937</v>
      </c>
      <c r="O73" s="67">
        <v>115050.77438423644</v>
      </c>
      <c r="P73" s="67"/>
      <c r="Q73" s="114" t="s">
        <v>36</v>
      </c>
      <c r="R73" s="67">
        <v>14</v>
      </c>
      <c r="S73" s="67">
        <v>14</v>
      </c>
      <c r="T73" s="67">
        <v>260</v>
      </c>
      <c r="U73" s="67">
        <v>18571.428571428572</v>
      </c>
      <c r="V73" s="82">
        <v>222.63000000000002</v>
      </c>
      <c r="W73" s="67">
        <v>578838</v>
      </c>
      <c r="X73" s="66"/>
      <c r="Y73" s="66" t="s">
        <v>36</v>
      </c>
      <c r="Z73" s="67"/>
      <c r="AA73" s="67">
        <v>11</v>
      </c>
      <c r="AB73" s="67">
        <v>179</v>
      </c>
      <c r="AC73" s="67">
        <v>16272.727272727272</v>
      </c>
      <c r="AD73" s="68">
        <v>164.54</v>
      </c>
      <c r="AE73" s="67">
        <v>294526.59999999998</v>
      </c>
      <c r="AF73" s="67"/>
      <c r="AG73" s="12" t="s">
        <v>36</v>
      </c>
      <c r="AH73" s="13"/>
      <c r="AI73" s="13">
        <v>16</v>
      </c>
      <c r="AJ73" s="13">
        <v>270</v>
      </c>
      <c r="AK73" s="13">
        <v>16900</v>
      </c>
      <c r="AL73" s="14">
        <v>91.55</v>
      </c>
      <c r="AM73" s="13">
        <v>247185</v>
      </c>
      <c r="AN73" s="66"/>
      <c r="AO73" s="12" t="s">
        <v>36</v>
      </c>
      <c r="AP73" s="13"/>
      <c r="AQ73" s="13">
        <v>18</v>
      </c>
      <c r="AR73" s="13">
        <v>350</v>
      </c>
      <c r="AS73" s="13">
        <v>19450</v>
      </c>
      <c r="AT73" s="14">
        <v>91.51</v>
      </c>
      <c r="AU73" s="13">
        <v>320285</v>
      </c>
      <c r="AV73" s="66"/>
      <c r="AW73" s="12" t="s">
        <v>36</v>
      </c>
      <c r="AX73" s="13"/>
      <c r="AY73" s="13">
        <v>13</v>
      </c>
      <c r="AZ73" s="13">
        <v>241</v>
      </c>
      <c r="BA73" s="13">
        <v>18500</v>
      </c>
      <c r="BB73" s="14">
        <v>25.69</v>
      </c>
      <c r="BC73" s="13">
        <v>61912.9</v>
      </c>
      <c r="BD73" s="66"/>
      <c r="BE73" s="12" t="s">
        <v>36</v>
      </c>
      <c r="BF73" s="13"/>
      <c r="BG73" s="13">
        <v>10</v>
      </c>
      <c r="BH73" s="13">
        <v>182</v>
      </c>
      <c r="BI73" s="13">
        <v>18200</v>
      </c>
      <c r="BJ73" s="14">
        <v>18.809999999999999</v>
      </c>
      <c r="BK73" s="13">
        <v>34234.199999999997</v>
      </c>
      <c r="BL73" s="66"/>
      <c r="BM73" s="66"/>
    </row>
    <row r="74" spans="1:65" ht="15" x14ac:dyDescent="0.3">
      <c r="A74" s="114" t="s">
        <v>37</v>
      </c>
      <c r="B74" s="67">
        <v>62.018467227852632</v>
      </c>
      <c r="C74" s="67">
        <v>62.018467227852632</v>
      </c>
      <c r="D74" s="67">
        <v>478.68327465788235</v>
      </c>
      <c r="E74" s="67">
        <v>7718.3989875019779</v>
      </c>
      <c r="F74" s="67">
        <v>27.872884005111565</v>
      </c>
      <c r="G74" s="67">
        <v>133422.83389726115</v>
      </c>
      <c r="H74" s="66"/>
      <c r="I74" s="114" t="s">
        <v>37</v>
      </c>
      <c r="J74" s="67">
        <v>21</v>
      </c>
      <c r="K74" s="67">
        <v>21</v>
      </c>
      <c r="L74" s="67">
        <v>355</v>
      </c>
      <c r="M74" s="67">
        <v>16904.761904761905</v>
      </c>
      <c r="N74" s="82">
        <v>27.389108806262236</v>
      </c>
      <c r="O74" s="67">
        <v>97231.336262230936</v>
      </c>
      <c r="P74" s="67"/>
      <c r="Q74" s="114" t="s">
        <v>37</v>
      </c>
      <c r="R74" s="67">
        <v>11</v>
      </c>
      <c r="S74" s="67">
        <v>11</v>
      </c>
      <c r="T74" s="67">
        <v>181</v>
      </c>
      <c r="U74" s="67">
        <v>16454.545454545456</v>
      </c>
      <c r="V74" s="82">
        <v>95.640000000000029</v>
      </c>
      <c r="W74" s="67">
        <v>173108.40000000005</v>
      </c>
      <c r="X74" s="66"/>
      <c r="Y74" s="66" t="s">
        <v>37</v>
      </c>
      <c r="Z74" s="67"/>
      <c r="AA74" s="67">
        <v>13</v>
      </c>
      <c r="AB74" s="67">
        <v>203</v>
      </c>
      <c r="AC74" s="67">
        <v>15615.384615384615</v>
      </c>
      <c r="AD74" s="68">
        <v>92.009230769230797</v>
      </c>
      <c r="AE74" s="67">
        <v>186778.73846153851</v>
      </c>
      <c r="AF74" s="67"/>
      <c r="AG74" s="12" t="s">
        <v>37</v>
      </c>
      <c r="AH74" s="13"/>
      <c r="AI74" s="13">
        <v>22</v>
      </c>
      <c r="AJ74" s="13">
        <v>379</v>
      </c>
      <c r="AK74" s="13">
        <v>17200</v>
      </c>
      <c r="AL74" s="14">
        <v>77.13</v>
      </c>
      <c r="AM74" s="13">
        <v>292322.69999999995</v>
      </c>
      <c r="AN74" s="66"/>
      <c r="AO74" s="12" t="s">
        <v>37</v>
      </c>
      <c r="AP74" s="13"/>
      <c r="AQ74" s="13">
        <v>21</v>
      </c>
      <c r="AR74" s="13">
        <v>380</v>
      </c>
      <c r="AS74" s="13">
        <v>18100</v>
      </c>
      <c r="AT74" s="14">
        <v>103.7</v>
      </c>
      <c r="AU74" s="13">
        <v>394060</v>
      </c>
      <c r="AV74" s="66"/>
      <c r="AW74" s="12" t="s">
        <v>37</v>
      </c>
      <c r="AX74" s="13"/>
      <c r="AY74" s="13">
        <v>18</v>
      </c>
      <c r="AZ74" s="13">
        <v>333</v>
      </c>
      <c r="BA74" s="13">
        <v>18500</v>
      </c>
      <c r="BB74" s="14">
        <v>43.05</v>
      </c>
      <c r="BC74" s="13">
        <v>143356.5</v>
      </c>
      <c r="BD74" s="66"/>
      <c r="BE74" s="12" t="s">
        <v>37</v>
      </c>
      <c r="BF74" s="13"/>
      <c r="BG74" s="13">
        <v>20</v>
      </c>
      <c r="BH74" s="13">
        <v>374</v>
      </c>
      <c r="BI74" s="13">
        <v>18700</v>
      </c>
      <c r="BJ74" s="14">
        <v>40.79</v>
      </c>
      <c r="BK74" s="13">
        <v>152554.59999999998</v>
      </c>
      <c r="BL74" s="66"/>
      <c r="BM74" s="66"/>
    </row>
    <row r="75" spans="1:65" ht="15" x14ac:dyDescent="0.3">
      <c r="A75" s="66" t="s">
        <v>147</v>
      </c>
      <c r="B75" s="67"/>
      <c r="C75" s="67"/>
      <c r="D75" s="67"/>
      <c r="E75" s="67"/>
      <c r="F75" s="67"/>
      <c r="G75" s="67"/>
      <c r="H75" s="66"/>
      <c r="I75" s="66"/>
      <c r="J75" s="67"/>
      <c r="K75" s="67"/>
      <c r="L75" s="67"/>
      <c r="M75" s="67"/>
      <c r="N75" s="82"/>
      <c r="O75" s="67"/>
      <c r="P75" s="67"/>
      <c r="Q75" s="66"/>
      <c r="R75" s="67"/>
      <c r="S75" s="67"/>
      <c r="T75" s="67"/>
      <c r="U75" s="67"/>
      <c r="V75" s="82"/>
      <c r="W75" s="67"/>
      <c r="X75" s="66"/>
      <c r="Y75" s="66" t="s">
        <v>147</v>
      </c>
      <c r="Z75" s="67"/>
      <c r="AA75" s="67">
        <v>2</v>
      </c>
      <c r="AB75" s="67">
        <v>29</v>
      </c>
      <c r="AC75" s="67">
        <v>14500</v>
      </c>
      <c r="AD75" s="68">
        <v>608.44000000000017</v>
      </c>
      <c r="AE75" s="67">
        <v>176447.60000000003</v>
      </c>
      <c r="AF75" s="67"/>
      <c r="AG75" s="12" t="s">
        <v>147</v>
      </c>
      <c r="AH75" s="13"/>
      <c r="AI75" s="13">
        <v>2</v>
      </c>
      <c r="AJ75" s="13">
        <v>32</v>
      </c>
      <c r="AK75" s="13">
        <v>16000</v>
      </c>
      <c r="AL75" s="14">
        <v>181</v>
      </c>
      <c r="AM75" s="13">
        <v>57920</v>
      </c>
      <c r="AN75" s="66"/>
      <c r="AO75" s="66"/>
      <c r="AP75" s="66"/>
      <c r="AQ75" s="66"/>
      <c r="AR75" s="66"/>
      <c r="AS75" s="66"/>
      <c r="AT75" s="66"/>
      <c r="AU75" s="66"/>
      <c r="AV75" s="66"/>
      <c r="AW75" s="66" t="s">
        <v>147</v>
      </c>
      <c r="AX75" s="66"/>
      <c r="AY75" s="66"/>
      <c r="AZ75" s="66"/>
      <c r="BA75" s="66"/>
      <c r="BB75" s="66"/>
      <c r="BC75" s="66"/>
      <c r="BD75" s="66"/>
      <c r="BE75" s="66" t="s">
        <v>147</v>
      </c>
      <c r="BF75" s="66"/>
      <c r="BG75" s="66"/>
      <c r="BH75" s="66"/>
      <c r="BI75" s="66"/>
      <c r="BJ75" s="66"/>
      <c r="BK75" s="66"/>
      <c r="BL75" s="66"/>
      <c r="BM75" s="66"/>
    </row>
    <row r="76" spans="1:65" ht="15" x14ac:dyDescent="0.3">
      <c r="A76" s="66"/>
      <c r="B76" s="67"/>
      <c r="C76" s="67"/>
      <c r="D76" s="67"/>
      <c r="E76" s="67"/>
      <c r="F76" s="67"/>
      <c r="G76" s="67"/>
      <c r="H76" s="66"/>
      <c r="I76" s="66"/>
      <c r="J76" s="67"/>
      <c r="K76" s="67"/>
      <c r="L76" s="67"/>
      <c r="M76" s="67"/>
      <c r="N76" s="82"/>
      <c r="O76" s="67"/>
      <c r="P76" s="67"/>
      <c r="Q76" s="66"/>
      <c r="R76" s="67"/>
      <c r="S76" s="67"/>
      <c r="T76" s="67"/>
      <c r="U76" s="67"/>
      <c r="V76" s="82"/>
      <c r="W76" s="67"/>
      <c r="X76" s="66"/>
      <c r="Y76" s="66"/>
      <c r="Z76" s="67"/>
      <c r="AA76" s="67"/>
      <c r="AB76" s="67"/>
      <c r="AC76" s="67"/>
      <c r="AD76" s="68"/>
      <c r="AE76" s="67"/>
      <c r="AF76" s="67"/>
      <c r="AG76" s="12"/>
      <c r="AH76" s="13"/>
      <c r="AI76" s="13"/>
      <c r="AJ76" s="13"/>
      <c r="AK76" s="13"/>
      <c r="AL76" s="14"/>
      <c r="AM76" s="13"/>
      <c r="AN76" s="66"/>
      <c r="AO76" s="66"/>
      <c r="AP76" s="66"/>
      <c r="AQ76" s="66"/>
      <c r="AR76" s="66"/>
      <c r="AS76" s="66"/>
      <c r="AT76" s="66"/>
      <c r="AU76" s="66"/>
      <c r="AV76" s="66"/>
      <c r="AW76" s="66" t="s">
        <v>232</v>
      </c>
      <c r="AX76" s="66"/>
      <c r="AY76" s="66">
        <v>5</v>
      </c>
      <c r="AZ76" s="66">
        <v>60</v>
      </c>
      <c r="BA76" s="66">
        <v>12000</v>
      </c>
      <c r="BB76" s="66">
        <v>38.1</v>
      </c>
      <c r="BC76" s="66">
        <v>22860</v>
      </c>
      <c r="BD76" s="66"/>
      <c r="BE76" s="66" t="s">
        <v>232</v>
      </c>
      <c r="BF76" s="66"/>
      <c r="BG76" s="66">
        <v>5</v>
      </c>
      <c r="BH76" s="66">
        <v>60</v>
      </c>
      <c r="BI76" s="66">
        <v>12000</v>
      </c>
      <c r="BJ76" s="66">
        <v>47.21</v>
      </c>
      <c r="BK76" s="66">
        <v>28326</v>
      </c>
      <c r="BL76" s="66"/>
      <c r="BM76" s="66"/>
    </row>
    <row r="77" spans="1:65" ht="15" x14ac:dyDescent="0.3">
      <c r="A77" s="12" t="s">
        <v>139</v>
      </c>
      <c r="B77" s="67">
        <v>40.333333333333336</v>
      </c>
      <c r="C77" s="67">
        <v>40.333333333333336</v>
      </c>
      <c r="D77" s="67">
        <v>484</v>
      </c>
      <c r="E77" s="67">
        <v>12000</v>
      </c>
      <c r="F77" s="67">
        <v>22.04</v>
      </c>
      <c r="G77" s="67">
        <v>106673.59999999999</v>
      </c>
      <c r="H77" s="66"/>
      <c r="I77" s="12" t="s">
        <v>139</v>
      </c>
      <c r="J77" s="67"/>
      <c r="K77" s="67"/>
      <c r="L77" s="67"/>
      <c r="M77" s="67"/>
      <c r="N77" s="82"/>
      <c r="O77" s="67"/>
      <c r="P77" s="67"/>
      <c r="Q77" s="114" t="s">
        <v>156</v>
      </c>
      <c r="R77" s="67">
        <v>32</v>
      </c>
      <c r="S77" s="67">
        <v>32</v>
      </c>
      <c r="T77" s="67">
        <v>401</v>
      </c>
      <c r="U77" s="67">
        <v>12531.25</v>
      </c>
      <c r="V77" s="82">
        <v>168.77733466334166</v>
      </c>
      <c r="W77" s="67">
        <v>676797.11200000008</v>
      </c>
      <c r="X77" s="66"/>
      <c r="Y77" s="66" t="s">
        <v>139</v>
      </c>
      <c r="Z77" s="67"/>
      <c r="AA77" s="67">
        <v>45</v>
      </c>
      <c r="AB77" s="67">
        <v>549</v>
      </c>
      <c r="AC77" s="67">
        <v>12200</v>
      </c>
      <c r="AD77" s="68">
        <v>107.71</v>
      </c>
      <c r="AE77" s="67">
        <v>591327.89999999991</v>
      </c>
      <c r="AF77" s="67"/>
      <c r="AG77" s="12" t="s">
        <v>139</v>
      </c>
      <c r="AH77" s="13"/>
      <c r="AI77" s="13">
        <v>46</v>
      </c>
      <c r="AJ77" s="13">
        <v>597</v>
      </c>
      <c r="AK77" s="13">
        <v>12980</v>
      </c>
      <c r="AL77" s="14">
        <v>94.09</v>
      </c>
      <c r="AM77" s="13">
        <v>561717.30000000005</v>
      </c>
      <c r="AN77" s="66"/>
      <c r="AO77" s="12" t="s">
        <v>139</v>
      </c>
      <c r="AP77" s="13"/>
      <c r="AQ77" s="13">
        <v>43</v>
      </c>
      <c r="AR77" s="13">
        <v>520</v>
      </c>
      <c r="AS77" s="13">
        <v>12100</v>
      </c>
      <c r="AT77" s="14">
        <v>168.48</v>
      </c>
      <c r="AU77" s="13">
        <v>876095.99999999988</v>
      </c>
      <c r="AV77" s="66"/>
      <c r="AW77" s="12" t="s">
        <v>139</v>
      </c>
      <c r="AX77" s="13"/>
      <c r="AY77" s="13">
        <v>23</v>
      </c>
      <c r="AZ77" s="13">
        <v>271</v>
      </c>
      <c r="BA77" s="13">
        <v>11800</v>
      </c>
      <c r="BB77" s="14">
        <v>33.36</v>
      </c>
      <c r="BC77" s="13">
        <v>90405.599999999991</v>
      </c>
      <c r="BD77" s="66"/>
      <c r="BE77" s="12" t="s">
        <v>139</v>
      </c>
      <c r="BF77" s="13"/>
      <c r="BG77" s="13">
        <v>26</v>
      </c>
      <c r="BH77" s="13">
        <v>403</v>
      </c>
      <c r="BI77" s="13">
        <v>15500</v>
      </c>
      <c r="BJ77" s="14">
        <v>32.11</v>
      </c>
      <c r="BK77" s="13">
        <v>129403.3</v>
      </c>
      <c r="BL77" s="66"/>
      <c r="BM77" s="66"/>
    </row>
    <row r="78" spans="1:65" ht="15" x14ac:dyDescent="0.3">
      <c r="A78" s="121" t="s">
        <v>194</v>
      </c>
      <c r="B78" s="287">
        <v>1765.6563343668704</v>
      </c>
      <c r="C78" s="287">
        <v>1765.6563343668704</v>
      </c>
      <c r="D78" s="287">
        <v>40867.937718456466</v>
      </c>
      <c r="E78" s="287"/>
      <c r="F78" s="287"/>
      <c r="G78" s="287">
        <v>18479767.971966002</v>
      </c>
      <c r="H78" s="66"/>
      <c r="I78" s="121" t="s">
        <v>38</v>
      </c>
      <c r="J78" s="287">
        <v>1157</v>
      </c>
      <c r="K78" s="287">
        <v>1157</v>
      </c>
      <c r="L78" s="287">
        <v>34069</v>
      </c>
      <c r="M78" s="287"/>
      <c r="N78" s="287"/>
      <c r="O78" s="287">
        <v>18205498.501196254</v>
      </c>
      <c r="P78" s="81"/>
      <c r="Q78" s="121" t="s">
        <v>38</v>
      </c>
      <c r="R78" s="287">
        <v>1347.5</v>
      </c>
      <c r="S78" s="287">
        <v>1347.5</v>
      </c>
      <c r="T78" s="287">
        <f>SUM(T79:T89)</f>
        <v>42010</v>
      </c>
      <c r="U78" s="287"/>
      <c r="V78" s="287"/>
      <c r="W78" s="287">
        <v>30317729.805870485</v>
      </c>
      <c r="X78" s="66"/>
      <c r="Y78" s="121" t="s">
        <v>38</v>
      </c>
      <c r="Z78" s="127"/>
      <c r="AA78" s="122">
        <v>1404</v>
      </c>
      <c r="AB78" s="122">
        <v>39278</v>
      </c>
      <c r="AC78" s="122"/>
      <c r="AD78" s="122"/>
      <c r="AE78" s="122">
        <v>26602962.428008828</v>
      </c>
      <c r="AF78" s="81"/>
      <c r="AG78" s="55" t="s">
        <v>38</v>
      </c>
      <c r="AH78" s="132"/>
      <c r="AI78" s="56">
        <v>1379</v>
      </c>
      <c r="AJ78" s="56">
        <v>35642</v>
      </c>
      <c r="AK78" s="56"/>
      <c r="AL78" s="56"/>
      <c r="AM78" s="56">
        <v>23235145.356033556</v>
      </c>
      <c r="AN78" s="66"/>
      <c r="AO78" s="55" t="s">
        <v>38</v>
      </c>
      <c r="AP78" s="132"/>
      <c r="AQ78" s="56">
        <v>1502</v>
      </c>
      <c r="AR78" s="56">
        <v>38656</v>
      </c>
      <c r="AS78" s="56"/>
      <c r="AT78" s="56"/>
      <c r="AU78" s="56">
        <v>27454409.700000003</v>
      </c>
      <c r="AV78" s="66"/>
      <c r="AW78" s="55" t="s">
        <v>38</v>
      </c>
      <c r="AX78" s="132"/>
      <c r="AY78" s="56">
        <f>SUM(AY79:AY89)</f>
        <v>1268</v>
      </c>
      <c r="AZ78" s="56">
        <f t="shared" ref="AZ78:BC78" si="3">SUM(AZ79:AZ89)</f>
        <v>26623</v>
      </c>
      <c r="BA78" s="56"/>
      <c r="BB78" s="56"/>
      <c r="BC78" s="56">
        <f t="shared" si="3"/>
        <v>29826998.226999998</v>
      </c>
      <c r="BD78" s="66"/>
      <c r="BE78" s="55" t="s">
        <v>38</v>
      </c>
      <c r="BF78" s="132"/>
      <c r="BG78" s="56">
        <f>SUM(BG79:BG89)</f>
        <v>1286</v>
      </c>
      <c r="BH78" s="56">
        <f>SUM(BH79:BH89)</f>
        <v>27377</v>
      </c>
      <c r="BI78" s="56"/>
      <c r="BJ78" s="56"/>
      <c r="BK78" s="56">
        <f>SUM(BK79:BK89)</f>
        <v>27897891.983822003</v>
      </c>
      <c r="BL78" s="66"/>
      <c r="BM78" s="66"/>
    </row>
    <row r="79" spans="1:65" ht="15" x14ac:dyDescent="0.3">
      <c r="A79" s="115" t="s">
        <v>39</v>
      </c>
      <c r="B79" s="116">
        <v>554.63006535649299</v>
      </c>
      <c r="C79" s="116">
        <v>554.63006535649299</v>
      </c>
      <c r="D79" s="116">
        <v>11950.020070983528</v>
      </c>
      <c r="E79" s="116">
        <v>21545.929110969773</v>
      </c>
      <c r="F79" s="116">
        <v>18.237217062042944</v>
      </c>
      <c r="G79" s="116">
        <v>2179351.0993029643</v>
      </c>
      <c r="H79" s="66"/>
      <c r="I79" s="115" t="s">
        <v>39</v>
      </c>
      <c r="J79" s="116">
        <v>312</v>
      </c>
      <c r="K79" s="116">
        <v>312</v>
      </c>
      <c r="L79" s="116">
        <v>10877</v>
      </c>
      <c r="M79" s="116">
        <v>34862.179487179485</v>
      </c>
      <c r="N79" s="165">
        <v>20.642031434577163</v>
      </c>
      <c r="O79" s="116">
        <v>2245233.7591389581</v>
      </c>
      <c r="P79" s="67"/>
      <c r="Q79" s="115" t="s">
        <v>39</v>
      </c>
      <c r="R79" s="116">
        <v>357</v>
      </c>
      <c r="S79" s="116">
        <v>357</v>
      </c>
      <c r="T79" s="116">
        <v>12384</v>
      </c>
      <c r="U79" s="116">
        <v>34689.075630252104</v>
      </c>
      <c r="V79" s="165">
        <v>53.256190476190476</v>
      </c>
      <c r="W79" s="116">
        <v>6595246.6285714284</v>
      </c>
      <c r="X79" s="66"/>
      <c r="Y79" s="66" t="s">
        <v>39</v>
      </c>
      <c r="Z79" s="67"/>
      <c r="AA79" s="67">
        <v>340</v>
      </c>
      <c r="AB79" s="67">
        <v>11499</v>
      </c>
      <c r="AC79" s="67">
        <v>33820.588235294119</v>
      </c>
      <c r="AD79" s="68">
        <v>25.297470588235292</v>
      </c>
      <c r="AE79" s="67">
        <v>2908956.1429411764</v>
      </c>
      <c r="AF79" s="67"/>
      <c r="AG79" s="12" t="s">
        <v>39</v>
      </c>
      <c r="AH79" s="13"/>
      <c r="AI79" s="13">
        <v>290</v>
      </c>
      <c r="AJ79" s="13">
        <v>9552</v>
      </c>
      <c r="AK79" s="13">
        <v>32940</v>
      </c>
      <c r="AL79" s="14">
        <v>22.167003448275867</v>
      </c>
      <c r="AM79" s="13">
        <v>2117392.1693793107</v>
      </c>
      <c r="AN79" s="66"/>
      <c r="AO79" s="12" t="s">
        <v>39</v>
      </c>
      <c r="AP79" s="13"/>
      <c r="AQ79" s="13">
        <v>297</v>
      </c>
      <c r="AR79" s="13">
        <v>9544</v>
      </c>
      <c r="AS79" s="13">
        <v>32130</v>
      </c>
      <c r="AT79" s="14">
        <v>16.95</v>
      </c>
      <c r="AU79" s="13">
        <v>1617708</v>
      </c>
      <c r="AV79" s="66"/>
      <c r="AW79" s="12" t="s">
        <v>39</v>
      </c>
      <c r="AX79" s="13"/>
      <c r="AY79" s="13">
        <v>202</v>
      </c>
      <c r="AZ79" s="13">
        <v>5764</v>
      </c>
      <c r="BA79" s="13">
        <v>28535</v>
      </c>
      <c r="BB79" s="14">
        <v>19.571623820263707</v>
      </c>
      <c r="BC79" s="13">
        <v>1128108.3970000001</v>
      </c>
      <c r="BD79" s="66"/>
      <c r="BE79" s="12" t="s">
        <v>39</v>
      </c>
      <c r="BF79" s="13"/>
      <c r="BG79" s="13">
        <v>176</v>
      </c>
      <c r="BH79" s="13">
        <v>4606</v>
      </c>
      <c r="BI79" s="13">
        <v>26170.454545454548</v>
      </c>
      <c r="BJ79" s="14">
        <v>22.92664772727273</v>
      </c>
      <c r="BK79" s="13">
        <v>1056001.394318182</v>
      </c>
      <c r="BL79" s="66"/>
      <c r="BM79" s="66"/>
    </row>
    <row r="80" spans="1:65" ht="15" x14ac:dyDescent="0.3">
      <c r="A80" s="114" t="s">
        <v>40</v>
      </c>
      <c r="B80" s="67">
        <v>278.87171412662349</v>
      </c>
      <c r="C80" s="67">
        <v>278.87171412662349</v>
      </c>
      <c r="D80" s="67">
        <v>6678.2645654776461</v>
      </c>
      <c r="E80" s="67">
        <v>23947.443312394662</v>
      </c>
      <c r="F80" s="67">
        <v>33.353280283690161</v>
      </c>
      <c r="G80" s="67">
        <v>2227420.2986101219</v>
      </c>
      <c r="H80" s="66"/>
      <c r="I80" s="114" t="s">
        <v>40</v>
      </c>
      <c r="J80" s="67">
        <v>210</v>
      </c>
      <c r="K80" s="67">
        <v>210</v>
      </c>
      <c r="L80" s="67">
        <v>4685</v>
      </c>
      <c r="M80" s="67">
        <v>22309.523809523809</v>
      </c>
      <c r="N80" s="82">
        <v>30.981310930009585</v>
      </c>
      <c r="O80" s="67">
        <v>1451474.417070949</v>
      </c>
      <c r="P80" s="67"/>
      <c r="Q80" s="114" t="s">
        <v>40</v>
      </c>
      <c r="R80" s="67">
        <v>226.3</v>
      </c>
      <c r="S80" s="67">
        <v>226.3</v>
      </c>
      <c r="T80" s="67">
        <v>5318</v>
      </c>
      <c r="U80" s="67">
        <v>23499.779054352628</v>
      </c>
      <c r="V80" s="82">
        <v>60.999544851966427</v>
      </c>
      <c r="W80" s="67">
        <v>3243955.7952275742</v>
      </c>
      <c r="X80" s="66"/>
      <c r="Y80" s="66" t="s">
        <v>40</v>
      </c>
      <c r="Z80" s="67"/>
      <c r="AA80" s="67">
        <v>234</v>
      </c>
      <c r="AB80" s="67">
        <v>5633</v>
      </c>
      <c r="AC80" s="67">
        <v>24072.649572649574</v>
      </c>
      <c r="AD80" s="68">
        <v>40.550239316239313</v>
      </c>
      <c r="AE80" s="67">
        <v>2284194.9806837607</v>
      </c>
      <c r="AF80" s="67"/>
      <c r="AG80" s="12" t="s">
        <v>40</v>
      </c>
      <c r="AH80" s="13"/>
      <c r="AI80" s="13">
        <v>223</v>
      </c>
      <c r="AJ80" s="13">
        <v>4982</v>
      </c>
      <c r="AK80" s="13">
        <v>22340</v>
      </c>
      <c r="AL80" s="14">
        <v>38.778197309417045</v>
      </c>
      <c r="AM80" s="13">
        <v>1931929.7899551573</v>
      </c>
      <c r="AN80" s="66"/>
      <c r="AO80" s="12" t="s">
        <v>40</v>
      </c>
      <c r="AP80" s="13"/>
      <c r="AQ80" s="13">
        <v>250</v>
      </c>
      <c r="AR80" s="13">
        <v>6020</v>
      </c>
      <c r="AS80" s="13">
        <v>24080</v>
      </c>
      <c r="AT80" s="14">
        <v>38.36</v>
      </c>
      <c r="AU80" s="13">
        <v>2309272</v>
      </c>
      <c r="AV80" s="66"/>
      <c r="AW80" s="12" t="s">
        <v>40</v>
      </c>
      <c r="AX80" s="13"/>
      <c r="AY80" s="13">
        <v>271</v>
      </c>
      <c r="AZ80" s="13">
        <v>3302</v>
      </c>
      <c r="BA80" s="13">
        <v>12185</v>
      </c>
      <c r="BB80" s="14">
        <v>60.213273485766209</v>
      </c>
      <c r="BC80" s="13">
        <v>1988242.2905000001</v>
      </c>
      <c r="BD80" s="66"/>
      <c r="BE80" s="12" t="s">
        <v>40</v>
      </c>
      <c r="BF80" s="13"/>
      <c r="BG80" s="13">
        <v>270</v>
      </c>
      <c r="BH80" s="13">
        <v>3862</v>
      </c>
      <c r="BI80" s="13">
        <v>14303.703703703704</v>
      </c>
      <c r="BJ80" s="14">
        <v>37.564000000000007</v>
      </c>
      <c r="BK80" s="13">
        <v>1450721.6800000004</v>
      </c>
      <c r="BL80" s="66"/>
      <c r="BM80" s="66"/>
    </row>
    <row r="81" spans="1:65" ht="15" x14ac:dyDescent="0.3">
      <c r="A81" s="114" t="s">
        <v>41</v>
      </c>
      <c r="B81" s="67">
        <v>59.404515818388859</v>
      </c>
      <c r="C81" s="67">
        <v>59.404515818388859</v>
      </c>
      <c r="D81" s="67">
        <v>1009.1097211294119</v>
      </c>
      <c r="E81" s="67">
        <v>16987.087719298248</v>
      </c>
      <c r="F81" s="67">
        <v>30.809059152610754</v>
      </c>
      <c r="G81" s="67">
        <v>310897.21089750592</v>
      </c>
      <c r="H81" s="66"/>
      <c r="I81" s="114" t="s">
        <v>41</v>
      </c>
      <c r="J81" s="67">
        <v>70</v>
      </c>
      <c r="K81" s="67">
        <v>70</v>
      </c>
      <c r="L81" s="67">
        <v>1205</v>
      </c>
      <c r="M81" s="67">
        <v>17214.285714285714</v>
      </c>
      <c r="N81" s="82">
        <v>20.292378346687507</v>
      </c>
      <c r="O81" s="67">
        <v>244523.15907758448</v>
      </c>
      <c r="P81" s="67"/>
      <c r="Q81" s="114" t="s">
        <v>41</v>
      </c>
      <c r="R81" s="67">
        <v>49.7</v>
      </c>
      <c r="S81" s="67">
        <v>49.7</v>
      </c>
      <c r="T81" s="67">
        <v>852</v>
      </c>
      <c r="U81" s="67">
        <v>17142.857142857141</v>
      </c>
      <c r="V81" s="82">
        <v>64.849999999999994</v>
      </c>
      <c r="W81" s="67">
        <v>552521.99999999988</v>
      </c>
      <c r="X81" s="66"/>
      <c r="Y81" s="66" t="s">
        <v>41</v>
      </c>
      <c r="Z81" s="67"/>
      <c r="AA81" s="67">
        <v>45</v>
      </c>
      <c r="AB81" s="67">
        <v>733</v>
      </c>
      <c r="AC81" s="67">
        <v>16288.888888888889</v>
      </c>
      <c r="AD81" s="68">
        <v>50.019866666666658</v>
      </c>
      <c r="AE81" s="67">
        <v>366645.62266666663</v>
      </c>
      <c r="AF81" s="67"/>
      <c r="AG81" s="12" t="s">
        <v>41</v>
      </c>
      <c r="AH81" s="13"/>
      <c r="AI81" s="13">
        <v>47</v>
      </c>
      <c r="AJ81" s="13">
        <v>795</v>
      </c>
      <c r="AK81" s="13">
        <v>16900</v>
      </c>
      <c r="AL81" s="14">
        <v>42.760404255319145</v>
      </c>
      <c r="AM81" s="13">
        <v>339945.21382978716</v>
      </c>
      <c r="AN81" s="66"/>
      <c r="AO81" s="12" t="s">
        <v>41</v>
      </c>
      <c r="AP81" s="13"/>
      <c r="AQ81" s="13">
        <v>43</v>
      </c>
      <c r="AR81" s="13">
        <v>716</v>
      </c>
      <c r="AS81" s="13">
        <v>16650</v>
      </c>
      <c r="AT81" s="14">
        <v>40.119999999999997</v>
      </c>
      <c r="AU81" s="13">
        <v>287259.19999999995</v>
      </c>
      <c r="AV81" s="66"/>
      <c r="AW81" s="12" t="s">
        <v>41</v>
      </c>
      <c r="AX81" s="13"/>
      <c r="AY81" s="13">
        <v>37</v>
      </c>
      <c r="AZ81" s="13">
        <v>507</v>
      </c>
      <c r="BA81" s="13">
        <v>13700</v>
      </c>
      <c r="BB81" s="14">
        <v>55.684690335305717</v>
      </c>
      <c r="BC81" s="13">
        <v>282321.38</v>
      </c>
      <c r="BD81" s="66"/>
      <c r="BE81" s="12" t="s">
        <v>41</v>
      </c>
      <c r="BF81" s="13"/>
      <c r="BG81" s="13">
        <v>49</v>
      </c>
      <c r="BH81" s="13">
        <v>581</v>
      </c>
      <c r="BI81" s="13">
        <v>11857.142857142857</v>
      </c>
      <c r="BJ81" s="14">
        <v>76.144081632653041</v>
      </c>
      <c r="BK81" s="13">
        <v>442397.11428571423</v>
      </c>
      <c r="BL81" s="66"/>
      <c r="BM81" s="66"/>
    </row>
    <row r="82" spans="1:65" ht="15" x14ac:dyDescent="0.3">
      <c r="A82" s="114" t="s">
        <v>42</v>
      </c>
      <c r="B82" s="67">
        <v>56.675205209117706</v>
      </c>
      <c r="C82" s="67">
        <v>56.675205209117706</v>
      </c>
      <c r="D82" s="67">
        <v>2646.25151104</v>
      </c>
      <c r="E82" s="67">
        <v>46691.520591341068</v>
      </c>
      <c r="F82" s="67">
        <v>50.916027184167127</v>
      </c>
      <c r="G82" s="67">
        <v>1347366.1387225599</v>
      </c>
      <c r="H82" s="66"/>
      <c r="I82" s="114" t="s">
        <v>42</v>
      </c>
      <c r="J82" s="67">
        <v>103</v>
      </c>
      <c r="K82" s="67">
        <v>103</v>
      </c>
      <c r="L82" s="67">
        <v>2669</v>
      </c>
      <c r="M82" s="67">
        <v>25912.6213592233</v>
      </c>
      <c r="N82" s="82">
        <v>60.053559685485006</v>
      </c>
      <c r="O82" s="67">
        <v>1602829.5080055948</v>
      </c>
      <c r="P82" s="67"/>
      <c r="Q82" s="114" t="s">
        <v>42</v>
      </c>
      <c r="R82" s="67">
        <v>119</v>
      </c>
      <c r="S82" s="67">
        <v>119</v>
      </c>
      <c r="T82" s="67">
        <v>3194</v>
      </c>
      <c r="U82" s="67">
        <v>26840.336134453781</v>
      </c>
      <c r="V82" s="82">
        <v>71.148983193277317</v>
      </c>
      <c r="W82" s="67">
        <v>2272498.5231932774</v>
      </c>
      <c r="X82" s="66"/>
      <c r="Y82" s="66" t="s">
        <v>42</v>
      </c>
      <c r="Z82" s="67"/>
      <c r="AA82" s="67">
        <v>155</v>
      </c>
      <c r="AB82" s="67">
        <v>4365</v>
      </c>
      <c r="AC82" s="67">
        <v>28161.290322580644</v>
      </c>
      <c r="AD82" s="68">
        <v>68.423380645161288</v>
      </c>
      <c r="AE82" s="67">
        <v>2986680.5651612901</v>
      </c>
      <c r="AF82" s="67"/>
      <c r="AG82" s="12" t="s">
        <v>42</v>
      </c>
      <c r="AH82" s="13"/>
      <c r="AI82" s="13">
        <v>154</v>
      </c>
      <c r="AJ82" s="13">
        <v>4192</v>
      </c>
      <c r="AK82" s="13">
        <v>27220</v>
      </c>
      <c r="AL82" s="14">
        <v>68.715494805194794</v>
      </c>
      <c r="AM82" s="13">
        <v>2880553.5422337661</v>
      </c>
      <c r="AN82" s="66"/>
      <c r="AO82" s="12" t="s">
        <v>42</v>
      </c>
      <c r="AP82" s="13"/>
      <c r="AQ82" s="13">
        <v>232</v>
      </c>
      <c r="AR82" s="13">
        <v>6294</v>
      </c>
      <c r="AS82" s="13">
        <v>27100</v>
      </c>
      <c r="AT82" s="14">
        <v>63.49</v>
      </c>
      <c r="AU82" s="13">
        <v>3996060.6</v>
      </c>
      <c r="AV82" s="66"/>
      <c r="AW82" s="12" t="s">
        <v>42</v>
      </c>
      <c r="AX82" s="13"/>
      <c r="AY82" s="13">
        <v>164</v>
      </c>
      <c r="AZ82" s="13">
        <v>4178</v>
      </c>
      <c r="BA82" s="13">
        <v>25475</v>
      </c>
      <c r="BB82" s="14">
        <v>111.15471750837722</v>
      </c>
      <c r="BC82" s="13">
        <v>4644044.0975000001</v>
      </c>
      <c r="BD82" s="66"/>
      <c r="BE82" s="12" t="s">
        <v>42</v>
      </c>
      <c r="BF82" s="13"/>
      <c r="BG82" s="13">
        <v>160</v>
      </c>
      <c r="BH82" s="13">
        <v>3915</v>
      </c>
      <c r="BI82" s="13">
        <v>24468.75</v>
      </c>
      <c r="BJ82" s="14">
        <v>75.687187500000007</v>
      </c>
      <c r="BK82" s="13">
        <v>2963153.390625</v>
      </c>
      <c r="BL82" s="66"/>
      <c r="BM82" s="66"/>
    </row>
    <row r="83" spans="1:65" ht="15" x14ac:dyDescent="0.3">
      <c r="A83" s="114" t="s">
        <v>43</v>
      </c>
      <c r="B83" s="67">
        <v>100.65432331018069</v>
      </c>
      <c r="C83" s="67">
        <v>100.65432331018069</v>
      </c>
      <c r="D83" s="67">
        <v>1964.6713106823531</v>
      </c>
      <c r="E83" s="67">
        <v>19518.995767602923</v>
      </c>
      <c r="F83" s="67">
        <v>43.875629426151058</v>
      </c>
      <c r="G83" s="67">
        <v>862011.9037168941</v>
      </c>
      <c r="H83" s="66"/>
      <c r="I83" s="114" t="s">
        <v>43</v>
      </c>
      <c r="J83" s="67">
        <v>59</v>
      </c>
      <c r="K83" s="67">
        <v>59</v>
      </c>
      <c r="L83" s="67">
        <v>1293</v>
      </c>
      <c r="M83" s="67">
        <v>21915.254237288136</v>
      </c>
      <c r="N83" s="82">
        <v>43.067962718362836</v>
      </c>
      <c r="O83" s="67">
        <v>556868.75794843142</v>
      </c>
      <c r="P83" s="67"/>
      <c r="Q83" s="114" t="s">
        <v>43</v>
      </c>
      <c r="R83" s="67">
        <v>96</v>
      </c>
      <c r="S83" s="67">
        <v>96</v>
      </c>
      <c r="T83" s="67">
        <v>2257</v>
      </c>
      <c r="U83" s="67">
        <v>23510.416666666668</v>
      </c>
      <c r="V83" s="82">
        <v>72.093375000000009</v>
      </c>
      <c r="W83" s="67">
        <v>1627147.4737500001</v>
      </c>
      <c r="X83" s="66"/>
      <c r="Y83" s="66" t="s">
        <v>43</v>
      </c>
      <c r="Z83" s="67"/>
      <c r="AA83" s="67">
        <v>97</v>
      </c>
      <c r="AB83" s="67">
        <v>2288</v>
      </c>
      <c r="AC83" s="67">
        <v>23587.628865979383</v>
      </c>
      <c r="AD83" s="68">
        <v>52.50972164948454</v>
      </c>
      <c r="AE83" s="67">
        <v>1201422.4313402062</v>
      </c>
      <c r="AF83" s="67"/>
      <c r="AG83" s="12" t="s">
        <v>43</v>
      </c>
      <c r="AH83" s="13"/>
      <c r="AI83" s="13">
        <v>91</v>
      </c>
      <c r="AJ83" s="13">
        <v>2119</v>
      </c>
      <c r="AK83" s="13">
        <v>23290</v>
      </c>
      <c r="AL83" s="14">
        <v>48.428282939748399</v>
      </c>
      <c r="AM83" s="13">
        <v>1026195.3154932685</v>
      </c>
      <c r="AN83" s="66"/>
      <c r="AO83" s="12" t="s">
        <v>43</v>
      </c>
      <c r="AP83" s="13"/>
      <c r="AQ83" s="13">
        <v>92</v>
      </c>
      <c r="AR83" s="13">
        <v>2087</v>
      </c>
      <c r="AS83" s="13">
        <v>22380</v>
      </c>
      <c r="AT83" s="14">
        <v>37.869999999999997</v>
      </c>
      <c r="AU83" s="13">
        <v>790346.89999999991</v>
      </c>
      <c r="AV83" s="66"/>
      <c r="AW83" s="12" t="s">
        <v>43</v>
      </c>
      <c r="AX83" s="13"/>
      <c r="AY83" s="13">
        <v>59</v>
      </c>
      <c r="AZ83" s="13">
        <v>1257</v>
      </c>
      <c r="BA83" s="13">
        <v>21300</v>
      </c>
      <c r="BB83" s="14">
        <v>51.879988066825788</v>
      </c>
      <c r="BC83" s="13">
        <v>652131.45000000019</v>
      </c>
      <c r="BD83" s="66"/>
      <c r="BE83" s="12" t="s">
        <v>43</v>
      </c>
      <c r="BF83" s="13"/>
      <c r="BG83" s="13">
        <v>72</v>
      </c>
      <c r="BH83" s="13">
        <v>1819</v>
      </c>
      <c r="BI83" s="13">
        <v>25300</v>
      </c>
      <c r="BJ83" s="14">
        <v>46.54</v>
      </c>
      <c r="BK83" s="13">
        <v>846562.6</v>
      </c>
      <c r="BL83" s="66"/>
      <c r="BM83" s="66"/>
    </row>
    <row r="84" spans="1:65" ht="15" x14ac:dyDescent="0.3">
      <c r="A84" s="114" t="s">
        <v>44</v>
      </c>
      <c r="B84" s="67">
        <v>22.929911718981703</v>
      </c>
      <c r="C84" s="67">
        <v>22.929911718981703</v>
      </c>
      <c r="D84" s="67">
        <v>912.89920858352946</v>
      </c>
      <c r="E84" s="67">
        <v>39812.591508052712</v>
      </c>
      <c r="F84" s="67">
        <v>50.183943352911321</v>
      </c>
      <c r="G84" s="67">
        <v>458128.82170473423</v>
      </c>
      <c r="H84" s="66"/>
      <c r="I84" s="114" t="s">
        <v>44</v>
      </c>
      <c r="J84" s="67">
        <v>23</v>
      </c>
      <c r="K84" s="67">
        <v>23</v>
      </c>
      <c r="L84" s="67">
        <v>538</v>
      </c>
      <c r="M84" s="67">
        <v>23391.304347826088</v>
      </c>
      <c r="N84" s="82">
        <v>52.068721391704571</v>
      </c>
      <c r="O84" s="67">
        <v>280129.72108737059</v>
      </c>
      <c r="P84" s="67"/>
      <c r="Q84" s="114" t="s">
        <v>44</v>
      </c>
      <c r="R84" s="67">
        <v>34.5</v>
      </c>
      <c r="S84" s="67">
        <v>34.5</v>
      </c>
      <c r="T84" s="67">
        <v>871</v>
      </c>
      <c r="U84" s="67">
        <v>25246.376811594204</v>
      </c>
      <c r="V84" s="82">
        <v>98.8</v>
      </c>
      <c r="W84" s="67">
        <v>860548</v>
      </c>
      <c r="X84" s="66"/>
      <c r="Y84" s="66" t="s">
        <v>44</v>
      </c>
      <c r="Z84" s="67"/>
      <c r="AA84" s="67">
        <v>59</v>
      </c>
      <c r="AB84" s="67">
        <v>1421</v>
      </c>
      <c r="AC84" s="67">
        <v>24084.745762711864</v>
      </c>
      <c r="AD84" s="68">
        <v>55.178169491525423</v>
      </c>
      <c r="AE84" s="67">
        <v>784081.7884745762</v>
      </c>
      <c r="AF84" s="67"/>
      <c r="AG84" s="12" t="s">
        <v>44</v>
      </c>
      <c r="AH84" s="13"/>
      <c r="AI84" s="13">
        <v>68</v>
      </c>
      <c r="AJ84" s="13">
        <v>1661</v>
      </c>
      <c r="AK84" s="13">
        <v>24420</v>
      </c>
      <c r="AL84" s="14">
        <v>54.360499999999988</v>
      </c>
      <c r="AM84" s="13">
        <v>902927.9049999998</v>
      </c>
      <c r="AN84" s="66"/>
      <c r="AO84" s="12" t="s">
        <v>44</v>
      </c>
      <c r="AP84" s="13"/>
      <c r="AQ84" s="13">
        <v>59</v>
      </c>
      <c r="AR84" s="13">
        <v>1442</v>
      </c>
      <c r="AS84" s="13">
        <v>24440</v>
      </c>
      <c r="AT84" s="14">
        <v>54.62</v>
      </c>
      <c r="AU84" s="13">
        <v>787620.39999999991</v>
      </c>
      <c r="AV84" s="66"/>
      <c r="AW84" s="12" t="s">
        <v>44</v>
      </c>
      <c r="AX84" s="13"/>
      <c r="AY84" s="13">
        <v>58</v>
      </c>
      <c r="AZ84" s="13">
        <v>1356</v>
      </c>
      <c r="BA84" s="13">
        <v>23380</v>
      </c>
      <c r="BB84" s="14">
        <v>79.982014454277291</v>
      </c>
      <c r="BC84" s="13">
        <v>1084556.1159999999</v>
      </c>
      <c r="BD84" s="66"/>
      <c r="BE84" s="12" t="s">
        <v>44</v>
      </c>
      <c r="BF84" s="13"/>
      <c r="BG84" s="13">
        <v>61</v>
      </c>
      <c r="BH84" s="13">
        <v>1427</v>
      </c>
      <c r="BI84" s="13">
        <v>23393.442622950817</v>
      </c>
      <c r="BJ84" s="14">
        <v>50.142622950819671</v>
      </c>
      <c r="BK84" s="13">
        <v>715535.2295081967</v>
      </c>
      <c r="BL84" s="66"/>
      <c r="BM84" s="66"/>
    </row>
    <row r="85" spans="1:65" ht="15" x14ac:dyDescent="0.3">
      <c r="A85" s="114" t="s">
        <v>45</v>
      </c>
      <c r="B85" s="67">
        <v>579.76670672843977</v>
      </c>
      <c r="C85" s="67">
        <v>579.76670672843977</v>
      </c>
      <c r="D85" s="67">
        <v>12364.911371407059</v>
      </c>
      <c r="E85" s="67">
        <v>21327.391221170499</v>
      </c>
      <c r="F85" s="67">
        <v>67.564144414843099</v>
      </c>
      <c r="G85" s="67">
        <v>8354246.5757448217</v>
      </c>
      <c r="H85" s="66"/>
      <c r="I85" s="114" t="s">
        <v>45</v>
      </c>
      <c r="J85" s="67">
        <v>285</v>
      </c>
      <c r="K85" s="67">
        <v>285</v>
      </c>
      <c r="L85" s="67">
        <v>10689</v>
      </c>
      <c r="M85" s="67">
        <v>37505.26315789474</v>
      </c>
      <c r="N85" s="82">
        <v>92.63262046540595</v>
      </c>
      <c r="O85" s="67">
        <v>9901500.8015472423</v>
      </c>
      <c r="P85" s="67"/>
      <c r="Q85" s="114" t="s">
        <v>45</v>
      </c>
      <c r="R85" s="67">
        <v>390</v>
      </c>
      <c r="S85" s="67">
        <v>390</v>
      </c>
      <c r="T85" s="67">
        <v>14509</v>
      </c>
      <c r="U85" s="67">
        <v>37202.564102564102</v>
      </c>
      <c r="V85" s="82">
        <v>75.153282051282048</v>
      </c>
      <c r="W85" s="67">
        <v>10903989.692820514</v>
      </c>
      <c r="X85" s="66"/>
      <c r="Y85" s="66" t="s">
        <v>45</v>
      </c>
      <c r="Z85" s="67"/>
      <c r="AA85" s="67">
        <v>367</v>
      </c>
      <c r="AB85" s="67">
        <v>10709</v>
      </c>
      <c r="AC85" s="67">
        <v>29179.83651226158</v>
      </c>
      <c r="AD85" s="68">
        <v>127.32209809264307</v>
      </c>
      <c r="AE85" s="67">
        <v>13634923.484741146</v>
      </c>
      <c r="AF85" s="67"/>
      <c r="AG85" s="12" t="s">
        <v>45</v>
      </c>
      <c r="AH85" s="13"/>
      <c r="AI85" s="13">
        <v>366</v>
      </c>
      <c r="AJ85" s="13">
        <v>8790</v>
      </c>
      <c r="AK85" s="13">
        <v>24000</v>
      </c>
      <c r="AL85" s="14">
        <v>120.11380601092897</v>
      </c>
      <c r="AM85" s="13">
        <v>10558003.548360655</v>
      </c>
      <c r="AN85" s="66"/>
      <c r="AO85" s="12" t="s">
        <v>45</v>
      </c>
      <c r="AP85" s="13"/>
      <c r="AQ85" s="13">
        <v>400</v>
      </c>
      <c r="AR85" s="13">
        <v>9468</v>
      </c>
      <c r="AS85" s="13">
        <v>23670</v>
      </c>
      <c r="AT85" s="14">
        <v>153.97</v>
      </c>
      <c r="AU85" s="13">
        <v>14577879.6</v>
      </c>
      <c r="AV85" s="66"/>
      <c r="AW85" s="12" t="s">
        <v>45</v>
      </c>
      <c r="AX85" s="13"/>
      <c r="AY85" s="13">
        <v>359</v>
      </c>
      <c r="AZ85" s="13">
        <v>8234</v>
      </c>
      <c r="BA85" s="13">
        <v>22930</v>
      </c>
      <c r="BB85" s="14">
        <v>195.8022608695652</v>
      </c>
      <c r="BC85" s="13">
        <v>16122358.159999998</v>
      </c>
      <c r="BD85" s="66"/>
      <c r="BE85" s="12" t="s">
        <v>45</v>
      </c>
      <c r="BF85" s="13"/>
      <c r="BG85" s="13">
        <v>390</v>
      </c>
      <c r="BH85" s="13">
        <v>9408</v>
      </c>
      <c r="BI85" s="13">
        <v>24123.076923076922</v>
      </c>
      <c r="BJ85" s="14">
        <v>191.38353846153842</v>
      </c>
      <c r="BK85" s="13">
        <v>18005363.298461534</v>
      </c>
      <c r="BL85" s="66"/>
      <c r="BM85" s="66"/>
    </row>
    <row r="86" spans="1:65" ht="15" x14ac:dyDescent="0.3">
      <c r="A86" s="114" t="s">
        <v>46</v>
      </c>
      <c r="B86" s="67">
        <v>106.57895571154846</v>
      </c>
      <c r="C86" s="67">
        <v>106.57895571154846</v>
      </c>
      <c r="D86" s="67">
        <v>2860.7669591529411</v>
      </c>
      <c r="E86" s="67">
        <v>26841.761959982872</v>
      </c>
      <c r="F86" s="67">
        <v>59.992452645446221</v>
      </c>
      <c r="G86" s="67">
        <v>1716244.2632664</v>
      </c>
      <c r="H86" s="66"/>
      <c r="I86" s="114" t="s">
        <v>46</v>
      </c>
      <c r="J86" s="67">
        <v>71</v>
      </c>
      <c r="K86" s="67">
        <v>71</v>
      </c>
      <c r="L86" s="67">
        <v>1824</v>
      </c>
      <c r="M86" s="67">
        <v>25690.140845070422</v>
      </c>
      <c r="N86" s="82">
        <v>76.073014227003753</v>
      </c>
      <c r="O86" s="67">
        <v>1387571.7795005485</v>
      </c>
      <c r="P86" s="67"/>
      <c r="Q86" s="114" t="s">
        <v>46</v>
      </c>
      <c r="R86" s="67">
        <v>60</v>
      </c>
      <c r="S86" s="67">
        <v>60</v>
      </c>
      <c r="T86" s="67">
        <v>2469</v>
      </c>
      <c r="U86" s="67">
        <v>41150</v>
      </c>
      <c r="V86" s="82">
        <v>148.88000000000002</v>
      </c>
      <c r="W86" s="67">
        <v>3675847.2000000007</v>
      </c>
      <c r="X86" s="66"/>
      <c r="Y86" s="66" t="s">
        <v>46</v>
      </c>
      <c r="Z86" s="67"/>
      <c r="AA86" s="67">
        <v>96</v>
      </c>
      <c r="AB86" s="67">
        <v>2504</v>
      </c>
      <c r="AC86" s="67">
        <v>26083.333333333332</v>
      </c>
      <c r="AD86" s="68">
        <v>84.925250000000005</v>
      </c>
      <c r="AE86" s="67">
        <v>2126528.2600000002</v>
      </c>
      <c r="AF86" s="67"/>
      <c r="AG86" s="12" t="s">
        <v>46</v>
      </c>
      <c r="AH86" s="13"/>
      <c r="AI86" s="13">
        <v>111</v>
      </c>
      <c r="AJ86" s="13">
        <v>3187</v>
      </c>
      <c r="AK86" s="13">
        <v>28700</v>
      </c>
      <c r="AL86" s="14">
        <v>78.883833333333342</v>
      </c>
      <c r="AM86" s="13">
        <v>2514027.7683333335</v>
      </c>
      <c r="AN86" s="66"/>
      <c r="AO86" s="12" t="s">
        <v>46</v>
      </c>
      <c r="AP86" s="13"/>
      <c r="AQ86" s="13">
        <v>99</v>
      </c>
      <c r="AR86" s="13">
        <v>2706</v>
      </c>
      <c r="AS86" s="13">
        <v>27330</v>
      </c>
      <c r="AT86" s="14">
        <v>75.05</v>
      </c>
      <c r="AU86" s="13">
        <v>2030853</v>
      </c>
      <c r="AV86" s="66"/>
      <c r="AW86" s="12" t="s">
        <v>46</v>
      </c>
      <c r="AX86" s="13"/>
      <c r="AY86" s="13">
        <v>89</v>
      </c>
      <c r="AZ86" s="13">
        <v>1652</v>
      </c>
      <c r="BA86" s="13">
        <v>18560</v>
      </c>
      <c r="BB86" s="14">
        <v>138.84396707021793</v>
      </c>
      <c r="BC86" s="13">
        <v>2293702.3360000001</v>
      </c>
      <c r="BD86" s="66"/>
      <c r="BE86" s="12" t="s">
        <v>46</v>
      </c>
      <c r="BF86" s="13"/>
      <c r="BG86" s="13">
        <v>77</v>
      </c>
      <c r="BH86" s="13">
        <v>1360</v>
      </c>
      <c r="BI86" s="13">
        <v>17662.337662337664</v>
      </c>
      <c r="BJ86" s="14">
        <v>87.617012987012998</v>
      </c>
      <c r="BK86" s="13">
        <v>1191591.3766233767</v>
      </c>
      <c r="BL86" s="66"/>
      <c r="BM86" s="66"/>
    </row>
    <row r="87" spans="1:65" ht="15" x14ac:dyDescent="0.3">
      <c r="A87" s="114" t="s">
        <v>47</v>
      </c>
      <c r="B87" s="67">
        <v>6.1449363870967737</v>
      </c>
      <c r="C87" s="67">
        <v>6.1449363870967737</v>
      </c>
      <c r="D87" s="67">
        <v>481.04300000000001</v>
      </c>
      <c r="E87" s="67">
        <v>78282.828282828283</v>
      </c>
      <c r="F87" s="67">
        <v>212.89191610729185</v>
      </c>
      <c r="G87" s="67">
        <v>1024101.6599999999</v>
      </c>
      <c r="H87" s="66"/>
      <c r="I87" s="114" t="s">
        <v>47</v>
      </c>
      <c r="J87" s="67">
        <v>24</v>
      </c>
      <c r="K87" s="67">
        <v>24</v>
      </c>
      <c r="L87" s="67">
        <v>289</v>
      </c>
      <c r="M87" s="67">
        <v>12041.666666666666</v>
      </c>
      <c r="N87" s="82">
        <v>185.24795772303597</v>
      </c>
      <c r="O87" s="67">
        <v>535366.59781957394</v>
      </c>
      <c r="P87" s="67"/>
      <c r="Q87" s="114" t="s">
        <v>47</v>
      </c>
      <c r="R87" s="67">
        <v>13</v>
      </c>
      <c r="S87" s="67">
        <v>13</v>
      </c>
      <c r="T87" s="67">
        <v>142</v>
      </c>
      <c r="U87" s="67">
        <v>10923.076923076924</v>
      </c>
      <c r="V87" s="82">
        <v>396.23076923076928</v>
      </c>
      <c r="W87" s="67">
        <v>562647.69230769237</v>
      </c>
      <c r="X87" s="66"/>
      <c r="Y87" s="66" t="s">
        <v>47</v>
      </c>
      <c r="Z87" s="67"/>
      <c r="AA87" s="67">
        <v>10</v>
      </c>
      <c r="AB87" s="67">
        <v>108</v>
      </c>
      <c r="AC87" s="67">
        <v>10800</v>
      </c>
      <c r="AD87" s="68">
        <v>253.81439999999992</v>
      </c>
      <c r="AE87" s="67">
        <v>274119.55199999991</v>
      </c>
      <c r="AF87" s="67"/>
      <c r="AG87" s="12" t="s">
        <v>47</v>
      </c>
      <c r="AH87" s="13"/>
      <c r="AI87" s="13">
        <v>29</v>
      </c>
      <c r="AJ87" s="13">
        <v>364</v>
      </c>
      <c r="AK87" s="13">
        <v>12500</v>
      </c>
      <c r="AL87" s="14">
        <v>264.88189655172408</v>
      </c>
      <c r="AM87" s="13">
        <v>964170.10344827559</v>
      </c>
      <c r="AN87" s="66"/>
      <c r="AO87" s="12" t="s">
        <v>47</v>
      </c>
      <c r="AP87" s="13"/>
      <c r="AQ87" s="13">
        <v>30</v>
      </c>
      <c r="AR87" s="13">
        <v>379</v>
      </c>
      <c r="AS87" s="13">
        <v>12630</v>
      </c>
      <c r="AT87" s="14">
        <v>279</v>
      </c>
      <c r="AU87" s="13">
        <v>1057410</v>
      </c>
      <c r="AV87" s="66"/>
      <c r="AW87" s="12" t="s">
        <v>47</v>
      </c>
      <c r="AX87" s="13"/>
      <c r="AY87" s="13">
        <v>28</v>
      </c>
      <c r="AZ87" s="13">
        <v>371</v>
      </c>
      <c r="BA87" s="13">
        <v>13250</v>
      </c>
      <c r="BB87" s="14">
        <v>439.6</v>
      </c>
      <c r="BC87" s="13">
        <v>1630916</v>
      </c>
      <c r="BD87" s="66"/>
      <c r="BE87" s="12" t="s">
        <v>47</v>
      </c>
      <c r="BF87" s="13"/>
      <c r="BG87" s="13">
        <v>31</v>
      </c>
      <c r="BH87" s="13">
        <v>399</v>
      </c>
      <c r="BI87" s="13">
        <v>12900</v>
      </c>
      <c r="BJ87" s="366">
        <v>307.41000000000003</v>
      </c>
      <c r="BK87" s="367">
        <v>1226565.9000000001</v>
      </c>
      <c r="BL87" s="66"/>
      <c r="BM87" s="66"/>
    </row>
    <row r="88" spans="1:65" ht="15" x14ac:dyDescent="0.3">
      <c r="A88" s="114"/>
      <c r="B88" s="67"/>
      <c r="C88" s="67"/>
      <c r="D88" s="67"/>
      <c r="E88" s="67"/>
      <c r="F88" s="67"/>
      <c r="G88" s="67"/>
      <c r="H88" s="66"/>
      <c r="I88" s="114"/>
      <c r="J88" s="67"/>
      <c r="K88" s="67"/>
      <c r="L88" s="67"/>
      <c r="M88" s="67"/>
      <c r="N88" s="82"/>
      <c r="O88" s="67"/>
      <c r="P88" s="67"/>
      <c r="Q88" s="114"/>
      <c r="R88" s="67"/>
      <c r="S88" s="67"/>
      <c r="T88" s="67"/>
      <c r="U88" s="67"/>
      <c r="V88" s="82"/>
      <c r="W88" s="67"/>
      <c r="X88" s="66"/>
      <c r="Y88" s="66"/>
      <c r="Z88" s="67"/>
      <c r="AA88" s="67"/>
      <c r="AB88" s="67"/>
      <c r="AC88" s="67"/>
      <c r="AD88" s="68"/>
      <c r="AE88" s="67"/>
      <c r="AF88" s="67"/>
      <c r="AG88" s="12"/>
      <c r="AH88" s="13"/>
      <c r="AI88" s="13"/>
      <c r="AJ88" s="13"/>
      <c r="AK88" s="13"/>
      <c r="AL88" s="14"/>
      <c r="AM88" s="13"/>
      <c r="AN88" s="66"/>
      <c r="AO88" s="12"/>
      <c r="AP88" s="13"/>
      <c r="AQ88" s="13"/>
      <c r="AR88" s="13"/>
      <c r="AS88" s="13"/>
      <c r="AT88" s="14"/>
      <c r="AU88" s="13"/>
      <c r="AV88" s="66"/>
      <c r="AW88" s="12" t="s">
        <v>233</v>
      </c>
      <c r="AX88" s="13"/>
      <c r="AY88" s="13">
        <v>1</v>
      </c>
      <c r="AZ88" s="13">
        <v>2</v>
      </c>
      <c r="BA88" s="13">
        <v>1500</v>
      </c>
      <c r="BB88" s="14">
        <v>30.9</v>
      </c>
      <c r="BC88" s="13">
        <v>618</v>
      </c>
      <c r="BD88" s="66"/>
      <c r="BE88" s="12" t="s">
        <v>233</v>
      </c>
      <c r="BF88" s="13"/>
      <c r="BG88" s="13"/>
      <c r="BH88" s="13">
        <v>0</v>
      </c>
      <c r="BI88" s="13">
        <v>15000</v>
      </c>
      <c r="BJ88" s="14"/>
      <c r="BK88" s="13">
        <v>0</v>
      </c>
      <c r="BL88" s="66"/>
      <c r="BM88" s="66"/>
    </row>
    <row r="89" spans="1:65" ht="15" x14ac:dyDescent="0.3">
      <c r="A89" s="66" t="s">
        <v>149</v>
      </c>
      <c r="B89" s="66"/>
      <c r="C89" s="66"/>
      <c r="D89" s="66"/>
      <c r="E89" s="67"/>
      <c r="F89" s="66"/>
      <c r="G89" s="66"/>
      <c r="H89" s="66"/>
      <c r="I89" s="66"/>
      <c r="J89" s="66"/>
      <c r="K89" s="66"/>
      <c r="L89" s="66"/>
      <c r="M89" s="66"/>
      <c r="N89" s="82"/>
      <c r="O89" s="66"/>
      <c r="P89" s="66"/>
      <c r="Q89" s="114" t="s">
        <v>149</v>
      </c>
      <c r="R89" s="67">
        <v>2</v>
      </c>
      <c r="S89" s="67">
        <v>2</v>
      </c>
      <c r="T89" s="67">
        <v>14</v>
      </c>
      <c r="U89" s="67">
        <v>7000</v>
      </c>
      <c r="V89" s="82">
        <v>166.62000000000003</v>
      </c>
      <c r="W89" s="67">
        <v>23326.800000000003</v>
      </c>
      <c r="X89" s="66"/>
      <c r="Y89" s="66" t="s">
        <v>149</v>
      </c>
      <c r="Z89" s="67"/>
      <c r="AA89" s="67">
        <v>1</v>
      </c>
      <c r="AB89" s="67">
        <v>18</v>
      </c>
      <c r="AC89" s="67">
        <v>18000</v>
      </c>
      <c r="AD89" s="68">
        <v>196.71999999999997</v>
      </c>
      <c r="AE89" s="67">
        <v>35409.599999999999</v>
      </c>
      <c r="AF89" s="66"/>
      <c r="AG89" s="12"/>
      <c r="AH89" s="13"/>
      <c r="AI89" s="13"/>
      <c r="AJ89" s="13"/>
      <c r="AK89" s="13"/>
      <c r="AL89" s="14"/>
      <c r="AM89" s="13"/>
      <c r="AN89" s="66"/>
      <c r="AO89" s="12"/>
      <c r="AP89" s="13"/>
      <c r="AQ89" s="13"/>
      <c r="AR89" s="13"/>
      <c r="AS89" s="13"/>
      <c r="AT89" s="14"/>
      <c r="AU89" s="13"/>
      <c r="AV89" s="66"/>
      <c r="AW89" s="12"/>
      <c r="AX89" s="13"/>
      <c r="AY89" s="13"/>
      <c r="AZ89" s="13"/>
      <c r="BA89" s="13"/>
      <c r="BB89" s="14"/>
      <c r="BC89" s="13"/>
      <c r="BD89" s="66"/>
      <c r="BE89" s="12"/>
      <c r="BF89" s="13"/>
      <c r="BG89" s="13"/>
      <c r="BH89" s="13"/>
      <c r="BI89" s="13"/>
      <c r="BJ89" s="14"/>
      <c r="BK89" s="13"/>
      <c r="BL89" s="66"/>
      <c r="BM89" s="66"/>
    </row>
    <row r="90" spans="1:65" ht="15" x14ac:dyDescent="0.3">
      <c r="A90" s="121" t="s">
        <v>182</v>
      </c>
      <c r="B90" s="122">
        <v>408.82721211669002</v>
      </c>
      <c r="C90" s="122">
        <v>408.82721211669002</v>
      </c>
      <c r="D90" s="122">
        <v>3132.1528960000001</v>
      </c>
      <c r="E90" s="122"/>
      <c r="F90" s="122"/>
      <c r="G90" s="122">
        <v>1285500.0294054025</v>
      </c>
      <c r="H90" s="66"/>
      <c r="I90" s="121" t="s">
        <v>48</v>
      </c>
      <c r="J90" s="122">
        <v>194</v>
      </c>
      <c r="K90" s="122">
        <v>194</v>
      </c>
      <c r="L90" s="122">
        <v>3146</v>
      </c>
      <c r="M90" s="122"/>
      <c r="N90" s="122"/>
      <c r="O90" s="122">
        <v>1255895.62357037</v>
      </c>
      <c r="P90" s="81"/>
      <c r="Q90" s="121" t="s">
        <v>48</v>
      </c>
      <c r="R90" s="122">
        <v>187</v>
      </c>
      <c r="S90" s="122">
        <v>187</v>
      </c>
      <c r="T90" s="122">
        <f>SUM(T91:T93)</f>
        <v>3038</v>
      </c>
      <c r="U90" s="122"/>
      <c r="V90" s="123"/>
      <c r="W90" s="122">
        <v>2448938.48</v>
      </c>
      <c r="X90" s="66"/>
      <c r="Y90" s="121" t="s">
        <v>48</v>
      </c>
      <c r="Z90" s="127"/>
      <c r="AA90" s="122">
        <v>135</v>
      </c>
      <c r="AB90" s="122">
        <v>2068</v>
      </c>
      <c r="AC90" s="122"/>
      <c r="AD90" s="122"/>
      <c r="AE90" s="122">
        <v>1817790.2</v>
      </c>
      <c r="AF90" s="81"/>
      <c r="AG90" s="55" t="s">
        <v>48</v>
      </c>
      <c r="AH90" s="132"/>
      <c r="AI90" s="56">
        <v>139</v>
      </c>
      <c r="AJ90" s="56">
        <v>2362</v>
      </c>
      <c r="AK90" s="56"/>
      <c r="AL90" s="56"/>
      <c r="AM90" s="56">
        <v>1690780.4</v>
      </c>
      <c r="AN90" s="66"/>
      <c r="AO90" s="55" t="s">
        <v>48</v>
      </c>
      <c r="AP90" s="132"/>
      <c r="AQ90" s="56">
        <v>121</v>
      </c>
      <c r="AR90" s="56">
        <v>2084</v>
      </c>
      <c r="AS90" s="56"/>
      <c r="AT90" s="56"/>
      <c r="AU90" s="56">
        <v>1853153.6</v>
      </c>
      <c r="AV90" s="66"/>
      <c r="AW90" s="55" t="s">
        <v>48</v>
      </c>
      <c r="AX90" s="132"/>
      <c r="AY90" s="56">
        <f>SUM(AY91:AY93)</f>
        <v>100</v>
      </c>
      <c r="AZ90" s="56">
        <f t="shared" ref="AZ90:BC90" si="4">SUM(AZ91:AZ93)</f>
        <v>1655</v>
      </c>
      <c r="BA90" s="56"/>
      <c r="BB90" s="56"/>
      <c r="BC90" s="56">
        <f t="shared" si="4"/>
        <v>1792218.7249999999</v>
      </c>
      <c r="BD90" s="66"/>
      <c r="BE90" s="55" t="s">
        <v>48</v>
      </c>
      <c r="BF90" s="132"/>
      <c r="BG90" s="56">
        <f>SUM(BG91:BG93)</f>
        <v>107</v>
      </c>
      <c r="BH90" s="56">
        <f t="shared" ref="BH90" si="5">SUM(BH91:BH93)</f>
        <v>1596</v>
      </c>
      <c r="BI90" s="56"/>
      <c r="BJ90" s="56"/>
      <c r="BK90" s="56">
        <f t="shared" ref="BK90" si="6">SUM(BK91:BK93)</f>
        <v>1244435.1351351351</v>
      </c>
      <c r="BL90" s="66"/>
      <c r="BM90" s="66"/>
    </row>
    <row r="91" spans="1:65" ht="15" x14ac:dyDescent="0.3">
      <c r="A91" s="66" t="s">
        <v>49</v>
      </c>
      <c r="B91" s="67">
        <v>204.26926557511845</v>
      </c>
      <c r="C91" s="67">
        <v>204.26926557511845</v>
      </c>
      <c r="D91" s="67">
        <v>1150.6263344941176</v>
      </c>
      <c r="E91" s="67">
        <v>5650</v>
      </c>
      <c r="F91" s="82">
        <v>38.639512525870877</v>
      </c>
      <c r="G91" s="67">
        <v>444596.40664282348</v>
      </c>
      <c r="H91" s="66"/>
      <c r="I91" s="66" t="s">
        <v>49</v>
      </c>
      <c r="J91" s="116">
        <v>75</v>
      </c>
      <c r="K91" s="116">
        <v>75</v>
      </c>
      <c r="L91" s="116">
        <v>992</v>
      </c>
      <c r="M91" s="116">
        <v>13226.666666666666</v>
      </c>
      <c r="N91" s="165">
        <v>37.251971929824556</v>
      </c>
      <c r="O91" s="116">
        <v>369539.5615438596</v>
      </c>
      <c r="P91" s="67"/>
      <c r="Q91" s="66" t="s">
        <v>49</v>
      </c>
      <c r="R91" s="116">
        <v>89</v>
      </c>
      <c r="S91" s="116">
        <v>89</v>
      </c>
      <c r="T91" s="116">
        <v>1335</v>
      </c>
      <c r="U91" s="116">
        <v>15000</v>
      </c>
      <c r="V91" s="165">
        <v>74.2</v>
      </c>
      <c r="W91" s="116">
        <v>990570</v>
      </c>
      <c r="X91" s="66"/>
      <c r="Y91" s="66" t="s">
        <v>49</v>
      </c>
      <c r="Z91" s="67"/>
      <c r="AA91" s="67">
        <v>61</v>
      </c>
      <c r="AB91" s="67">
        <v>872</v>
      </c>
      <c r="AC91" s="67">
        <v>14295.081967213115</v>
      </c>
      <c r="AD91" s="68">
        <v>63.4</v>
      </c>
      <c r="AE91" s="67">
        <v>552848</v>
      </c>
      <c r="AF91" s="67"/>
      <c r="AG91" s="12" t="s">
        <v>49</v>
      </c>
      <c r="AH91" s="13"/>
      <c r="AI91" s="13">
        <v>65</v>
      </c>
      <c r="AJ91" s="13">
        <v>948</v>
      </c>
      <c r="AK91" s="13">
        <v>14590</v>
      </c>
      <c r="AL91" s="14">
        <v>41.97</v>
      </c>
      <c r="AM91" s="13">
        <v>397875.6</v>
      </c>
      <c r="AN91" s="66"/>
      <c r="AO91" s="12" t="s">
        <v>49</v>
      </c>
      <c r="AP91" s="13"/>
      <c r="AQ91" s="13">
        <v>59</v>
      </c>
      <c r="AR91" s="13">
        <v>897</v>
      </c>
      <c r="AS91" s="13">
        <v>15200</v>
      </c>
      <c r="AT91" s="14">
        <v>94.75</v>
      </c>
      <c r="AU91" s="13">
        <v>849907.5</v>
      </c>
      <c r="AV91" s="66"/>
      <c r="AW91" s="12" t="s">
        <v>49</v>
      </c>
      <c r="AX91" s="13"/>
      <c r="AY91" s="13">
        <v>59</v>
      </c>
      <c r="AZ91" s="13">
        <v>841</v>
      </c>
      <c r="BA91" s="13">
        <v>14250</v>
      </c>
      <c r="BB91" s="14">
        <v>155.32076397146255</v>
      </c>
      <c r="BC91" s="13">
        <v>1306247.625</v>
      </c>
      <c r="BD91" s="66"/>
      <c r="BE91" s="12" t="s">
        <v>49</v>
      </c>
      <c r="BF91" s="13"/>
      <c r="BG91" s="13">
        <v>74</v>
      </c>
      <c r="BH91" s="13">
        <v>932</v>
      </c>
      <c r="BI91" s="13">
        <v>12594.594594594595</v>
      </c>
      <c r="BJ91" s="14">
        <v>83.036216216216218</v>
      </c>
      <c r="BK91" s="13">
        <v>773897.53513513505</v>
      </c>
      <c r="BL91" s="66"/>
      <c r="BM91" s="66"/>
    </row>
    <row r="92" spans="1:65" ht="15" x14ac:dyDescent="0.3">
      <c r="A92" s="66" t="s">
        <v>50</v>
      </c>
      <c r="B92" s="67">
        <v>62.243908336707705</v>
      </c>
      <c r="C92" s="67">
        <v>62.243908336707705</v>
      </c>
      <c r="D92" s="67">
        <v>802.94641754352949</v>
      </c>
      <c r="E92" s="67">
        <v>12900</v>
      </c>
      <c r="F92" s="82">
        <v>52.984239581215057</v>
      </c>
      <c r="G92" s="67">
        <v>425435.0535800471</v>
      </c>
      <c r="H92" s="66"/>
      <c r="I92" s="66" t="s">
        <v>50</v>
      </c>
      <c r="J92" s="67">
        <v>56</v>
      </c>
      <c r="K92" s="67">
        <v>56</v>
      </c>
      <c r="L92" s="67">
        <v>959</v>
      </c>
      <c r="M92" s="67">
        <v>17125</v>
      </c>
      <c r="N92" s="82">
        <v>49.579875415282395</v>
      </c>
      <c r="O92" s="67">
        <v>475471.00523255818</v>
      </c>
      <c r="P92" s="67"/>
      <c r="Q92" s="66" t="s">
        <v>50</v>
      </c>
      <c r="R92" s="67">
        <v>38</v>
      </c>
      <c r="S92" s="67">
        <v>38</v>
      </c>
      <c r="T92" s="67">
        <v>665</v>
      </c>
      <c r="U92" s="67">
        <v>17500</v>
      </c>
      <c r="V92" s="82">
        <v>114.17</v>
      </c>
      <c r="W92" s="67">
        <v>759230.5</v>
      </c>
      <c r="X92" s="66"/>
      <c r="Y92" s="66" t="s">
        <v>50</v>
      </c>
      <c r="Z92" s="67"/>
      <c r="AA92" s="67">
        <v>29</v>
      </c>
      <c r="AB92" s="67">
        <v>502</v>
      </c>
      <c r="AC92" s="67">
        <v>17310.344827586207</v>
      </c>
      <c r="AD92" s="68">
        <v>173</v>
      </c>
      <c r="AE92" s="67">
        <v>868460</v>
      </c>
      <c r="AF92" s="67"/>
      <c r="AG92" s="12" t="s">
        <v>50</v>
      </c>
      <c r="AH92" s="13"/>
      <c r="AI92" s="13">
        <v>27</v>
      </c>
      <c r="AJ92" s="13">
        <v>517</v>
      </c>
      <c r="AK92" s="13">
        <v>19150</v>
      </c>
      <c r="AL92" s="14">
        <v>187.67</v>
      </c>
      <c r="AM92" s="13">
        <v>970253.9</v>
      </c>
      <c r="AN92" s="66"/>
      <c r="AO92" s="12" t="s">
        <v>50</v>
      </c>
      <c r="AP92" s="13"/>
      <c r="AQ92" s="13">
        <v>25</v>
      </c>
      <c r="AR92" s="13">
        <v>478</v>
      </c>
      <c r="AS92" s="13">
        <v>19100</v>
      </c>
      <c r="AT92" s="14">
        <v>152.19999999999999</v>
      </c>
      <c r="AU92" s="13">
        <v>727515.99999999988</v>
      </c>
      <c r="AV92" s="66"/>
      <c r="AW92" s="12" t="s">
        <v>50</v>
      </c>
      <c r="AX92" s="13"/>
      <c r="AY92" s="13">
        <v>14</v>
      </c>
      <c r="AZ92" s="13">
        <v>287</v>
      </c>
      <c r="BA92" s="13">
        <v>20500</v>
      </c>
      <c r="BB92" s="14">
        <v>44.17</v>
      </c>
      <c r="BC92" s="13">
        <v>126767.90000000001</v>
      </c>
      <c r="BD92" s="66"/>
      <c r="BE92" s="12" t="s">
        <v>50</v>
      </c>
      <c r="BF92" s="13"/>
      <c r="BG92" s="13">
        <v>8</v>
      </c>
      <c r="BH92" s="13">
        <v>144</v>
      </c>
      <c r="BI92" s="13">
        <v>18000</v>
      </c>
      <c r="BJ92" s="14">
        <v>51.74</v>
      </c>
      <c r="BK92" s="13">
        <v>74505.600000000006</v>
      </c>
      <c r="BL92" s="66"/>
      <c r="BM92" s="66"/>
    </row>
    <row r="93" spans="1:65" ht="15" x14ac:dyDescent="0.3">
      <c r="A93" s="66" t="s">
        <v>51</v>
      </c>
      <c r="B93" s="67">
        <v>142.31403820486392</v>
      </c>
      <c r="C93" s="67">
        <v>142.31403820486392</v>
      </c>
      <c r="D93" s="67">
        <v>1178.5801439623528</v>
      </c>
      <c r="E93" s="67">
        <v>8281.5452279258825</v>
      </c>
      <c r="F93" s="82">
        <v>35.251617915921976</v>
      </c>
      <c r="G93" s="67">
        <v>415468.56918253179</v>
      </c>
      <c r="H93" s="66"/>
      <c r="I93" s="66" t="s">
        <v>51</v>
      </c>
      <c r="J93" s="67">
        <v>63</v>
      </c>
      <c r="K93" s="67">
        <v>63</v>
      </c>
      <c r="L93" s="67">
        <v>1195</v>
      </c>
      <c r="M93" s="67">
        <v>18968.253968253968</v>
      </c>
      <c r="N93" s="82">
        <v>34.383686761000192</v>
      </c>
      <c r="O93" s="67">
        <v>410885.0567939523</v>
      </c>
      <c r="P93" s="67"/>
      <c r="Q93" s="66" t="s">
        <v>51</v>
      </c>
      <c r="R93" s="67">
        <v>60</v>
      </c>
      <c r="S93" s="67">
        <v>60</v>
      </c>
      <c r="T93" s="67">
        <v>1038</v>
      </c>
      <c r="U93" s="67">
        <v>17300</v>
      </c>
      <c r="V93" s="82">
        <v>67.354333333333329</v>
      </c>
      <c r="W93" s="67">
        <v>699137.98</v>
      </c>
      <c r="X93" s="66"/>
      <c r="Y93" s="66" t="s">
        <v>51</v>
      </c>
      <c r="Z93" s="67"/>
      <c r="AA93" s="67">
        <v>45</v>
      </c>
      <c r="AB93" s="67">
        <v>694</v>
      </c>
      <c r="AC93" s="67">
        <v>15422.222222222223</v>
      </c>
      <c r="AD93" s="68">
        <v>57.13000000000001</v>
      </c>
      <c r="AE93" s="67">
        <v>396482.2</v>
      </c>
      <c r="AF93" s="67"/>
      <c r="AG93" s="12" t="s">
        <v>51</v>
      </c>
      <c r="AH93" s="13"/>
      <c r="AI93" s="13">
        <v>47</v>
      </c>
      <c r="AJ93" s="13">
        <v>897</v>
      </c>
      <c r="AK93" s="13">
        <v>19080</v>
      </c>
      <c r="AL93" s="14">
        <v>35.97</v>
      </c>
      <c r="AM93" s="13">
        <v>322650.90000000002</v>
      </c>
      <c r="AN93" s="66"/>
      <c r="AO93" s="12" t="s">
        <v>51</v>
      </c>
      <c r="AP93" s="13"/>
      <c r="AQ93" s="13">
        <v>37</v>
      </c>
      <c r="AR93" s="13">
        <v>709</v>
      </c>
      <c r="AS93" s="13">
        <v>19150</v>
      </c>
      <c r="AT93" s="14">
        <v>38.89</v>
      </c>
      <c r="AU93" s="13">
        <v>275730.10000000003</v>
      </c>
      <c r="AV93" s="66"/>
      <c r="AW93" s="12" t="s">
        <v>51</v>
      </c>
      <c r="AX93" s="13"/>
      <c r="AY93" s="13">
        <v>27</v>
      </c>
      <c r="AZ93" s="13">
        <v>527</v>
      </c>
      <c r="BA93" s="13">
        <v>19500</v>
      </c>
      <c r="BB93" s="14">
        <v>68.16</v>
      </c>
      <c r="BC93" s="13">
        <v>359203.2</v>
      </c>
      <c r="BD93" s="66"/>
      <c r="BE93" s="12" t="s">
        <v>51</v>
      </c>
      <c r="BF93" s="13"/>
      <c r="BG93" s="13">
        <v>25</v>
      </c>
      <c r="BH93" s="13">
        <v>520</v>
      </c>
      <c r="BI93" s="13">
        <v>20800</v>
      </c>
      <c r="BJ93" s="14">
        <v>76.16</v>
      </c>
      <c r="BK93" s="13">
        <v>396032</v>
      </c>
      <c r="BL93" s="66"/>
      <c r="BM93" s="66"/>
    </row>
    <row r="94" spans="1:65" ht="15" x14ac:dyDescent="0.3">
      <c r="A94" s="121" t="s">
        <v>183</v>
      </c>
      <c r="B94" s="122">
        <v>951.7537200064105</v>
      </c>
      <c r="C94" s="122">
        <v>951.7537200064105</v>
      </c>
      <c r="D94" s="122">
        <v>11740.267455079531</v>
      </c>
      <c r="E94" s="122"/>
      <c r="F94" s="122"/>
      <c r="G94" s="122">
        <v>4186195.6296708351</v>
      </c>
      <c r="H94" s="66"/>
      <c r="I94" s="121" t="s">
        <v>52</v>
      </c>
      <c r="J94" s="122">
        <v>314</v>
      </c>
      <c r="K94" s="122">
        <v>314</v>
      </c>
      <c r="L94" s="122">
        <v>7329</v>
      </c>
      <c r="M94" s="122"/>
      <c r="N94" s="122"/>
      <c r="O94" s="122">
        <v>2823850.7484643389</v>
      </c>
      <c r="P94" s="81"/>
      <c r="Q94" s="121" t="s">
        <v>52</v>
      </c>
      <c r="R94" s="122">
        <v>275.2</v>
      </c>
      <c r="S94" s="122">
        <v>275.2</v>
      </c>
      <c r="T94" s="122">
        <f>SUM(T95:T103)</f>
        <v>6492</v>
      </c>
      <c r="U94" s="127"/>
      <c r="V94" s="127"/>
      <c r="W94" s="122">
        <v>5721811.5248864479</v>
      </c>
      <c r="X94" s="66"/>
      <c r="Y94" s="121" t="s">
        <v>52</v>
      </c>
      <c r="Z94" s="122"/>
      <c r="AA94" s="122">
        <v>262</v>
      </c>
      <c r="AB94" s="122">
        <v>5772</v>
      </c>
      <c r="AC94" s="122"/>
      <c r="AD94" s="122"/>
      <c r="AE94" s="122">
        <v>3275234.6271428573</v>
      </c>
      <c r="AF94" s="81"/>
      <c r="AG94" s="55" t="s">
        <v>52</v>
      </c>
      <c r="AH94" s="56"/>
      <c r="AI94" s="56">
        <v>255</v>
      </c>
      <c r="AJ94" s="56">
        <v>6329</v>
      </c>
      <c r="AK94" s="56"/>
      <c r="AL94" s="56"/>
      <c r="AM94" s="56">
        <v>4776692.2918699998</v>
      </c>
      <c r="AN94" s="66"/>
      <c r="AO94" s="55" t="s">
        <v>52</v>
      </c>
      <c r="AP94" s="56"/>
      <c r="AQ94" s="56">
        <v>254</v>
      </c>
      <c r="AR94" s="56">
        <v>6704</v>
      </c>
      <c r="AS94" s="56"/>
      <c r="AT94" s="56"/>
      <c r="AU94" s="56">
        <v>5340158</v>
      </c>
      <c r="AV94" s="66"/>
      <c r="AW94" s="55" t="s">
        <v>52</v>
      </c>
      <c r="AX94" s="56"/>
      <c r="AY94" s="56">
        <f>SUM(AY95:AY103)</f>
        <v>177</v>
      </c>
      <c r="AZ94" s="56">
        <f t="shared" ref="AZ94:BC94" si="7">SUM(AZ95:AZ103)</f>
        <v>4491</v>
      </c>
      <c r="BA94" s="56"/>
      <c r="BB94" s="56"/>
      <c r="BC94" s="56">
        <f t="shared" si="7"/>
        <v>3273932.3400000003</v>
      </c>
      <c r="BD94" s="66"/>
      <c r="BE94" s="55" t="s">
        <v>52</v>
      </c>
      <c r="BF94" s="56"/>
      <c r="BG94" s="56">
        <f>SUM(BG95:BG103)</f>
        <v>196</v>
      </c>
      <c r="BH94" s="56">
        <f>SUM(BH95:BH103)</f>
        <v>4583</v>
      </c>
      <c r="BI94" s="56"/>
      <c r="BJ94" s="56"/>
      <c r="BK94" s="56">
        <f t="shared" ref="BK94" si="8">SUM(BK95:BK103)</f>
        <v>2276438.2210526322</v>
      </c>
      <c r="BL94" s="66"/>
      <c r="BM94" s="66"/>
    </row>
    <row r="95" spans="1:65" ht="15" customHeight="1" x14ac:dyDescent="0.3">
      <c r="A95" s="66" t="s">
        <v>53</v>
      </c>
      <c r="B95" s="67">
        <v>52.670670722458745</v>
      </c>
      <c r="C95" s="67">
        <v>52.670670722458745</v>
      </c>
      <c r="D95" s="67">
        <v>387.80964655247061</v>
      </c>
      <c r="E95" s="67">
        <v>7362.9145259224661</v>
      </c>
      <c r="F95" s="82">
        <v>110.03565406207989</v>
      </c>
      <c r="G95" s="67">
        <v>426728.88109985128</v>
      </c>
      <c r="H95" s="66"/>
      <c r="I95" s="66" t="s">
        <v>53</v>
      </c>
      <c r="J95" s="116">
        <v>26</v>
      </c>
      <c r="K95" s="116">
        <v>26</v>
      </c>
      <c r="L95" s="116">
        <v>226</v>
      </c>
      <c r="M95" s="116">
        <v>8692.3076923076915</v>
      </c>
      <c r="N95" s="165">
        <v>111.26550427350426</v>
      </c>
      <c r="O95" s="116">
        <v>251460.03965811964</v>
      </c>
      <c r="P95" s="67"/>
      <c r="Q95" s="66" t="s">
        <v>53</v>
      </c>
      <c r="R95" s="116">
        <v>26</v>
      </c>
      <c r="S95" s="116">
        <v>26</v>
      </c>
      <c r="T95" s="116">
        <v>230</v>
      </c>
      <c r="U95" s="116">
        <v>8846.1538461538457</v>
      </c>
      <c r="V95" s="165">
        <v>235.6</v>
      </c>
      <c r="W95" s="116">
        <v>541880</v>
      </c>
      <c r="X95" s="66"/>
      <c r="Y95" s="66" t="s">
        <v>53</v>
      </c>
      <c r="Z95" s="67"/>
      <c r="AA95" s="67">
        <v>23</v>
      </c>
      <c r="AB95" s="67">
        <v>232</v>
      </c>
      <c r="AC95" s="67">
        <v>10086.95652173913</v>
      </c>
      <c r="AD95" s="68">
        <v>117.33999999999999</v>
      </c>
      <c r="AE95" s="67">
        <v>272228.8</v>
      </c>
      <c r="AF95" s="67"/>
      <c r="AG95" s="12" t="s">
        <v>53</v>
      </c>
      <c r="AH95" s="13"/>
      <c r="AI95" s="13">
        <v>24</v>
      </c>
      <c r="AJ95" s="13">
        <v>264</v>
      </c>
      <c r="AK95" s="13">
        <v>10080</v>
      </c>
      <c r="AL95" s="14">
        <v>218.08</v>
      </c>
      <c r="AM95" s="13">
        <v>575731.20000000007</v>
      </c>
      <c r="AN95" s="66"/>
      <c r="AO95" s="12" t="s">
        <v>53</v>
      </c>
      <c r="AP95" s="13"/>
      <c r="AQ95" s="13">
        <v>25</v>
      </c>
      <c r="AR95" s="13">
        <v>272</v>
      </c>
      <c r="AS95" s="13">
        <v>10880</v>
      </c>
      <c r="AT95" s="14">
        <v>222.44</v>
      </c>
      <c r="AU95" s="13">
        <v>605036.80000000005</v>
      </c>
      <c r="AV95" s="66"/>
      <c r="AW95" s="12" t="s">
        <v>53</v>
      </c>
      <c r="AX95" s="13"/>
      <c r="AY95" s="13">
        <v>24</v>
      </c>
      <c r="AZ95" s="13">
        <v>218</v>
      </c>
      <c r="BA95" s="13">
        <v>10150</v>
      </c>
      <c r="BB95" s="14">
        <v>412.65</v>
      </c>
      <c r="BC95" s="13">
        <v>899577</v>
      </c>
      <c r="BD95" s="66"/>
      <c r="BE95" s="12" t="s">
        <v>53</v>
      </c>
      <c r="BF95" s="13"/>
      <c r="BG95" s="13">
        <v>18</v>
      </c>
      <c r="BH95" s="13">
        <v>162</v>
      </c>
      <c r="BI95" s="13">
        <v>9000</v>
      </c>
      <c r="BJ95" s="14">
        <v>74.11</v>
      </c>
      <c r="BK95" s="13">
        <v>120058.2</v>
      </c>
      <c r="BL95" s="66"/>
      <c r="BM95" s="66"/>
    </row>
    <row r="96" spans="1:65" ht="15" customHeight="1" x14ac:dyDescent="0.3">
      <c r="A96" s="66" t="s">
        <v>54</v>
      </c>
      <c r="B96" s="67">
        <v>301.63941755451111</v>
      </c>
      <c r="C96" s="67">
        <v>301.63941755451111</v>
      </c>
      <c r="D96" s="67">
        <v>7130.3030013176476</v>
      </c>
      <c r="E96" s="67">
        <v>24600</v>
      </c>
      <c r="F96" s="82">
        <v>34.621799324936134</v>
      </c>
      <c r="G96" s="67">
        <v>2468639.1963760941</v>
      </c>
      <c r="H96" s="66"/>
      <c r="I96" s="66" t="s">
        <v>54</v>
      </c>
      <c r="J96" s="67">
        <v>112</v>
      </c>
      <c r="K96" s="67">
        <v>112</v>
      </c>
      <c r="L96" s="67">
        <v>3703</v>
      </c>
      <c r="M96" s="67">
        <v>33062.5</v>
      </c>
      <c r="N96" s="82">
        <v>38.290991705555946</v>
      </c>
      <c r="O96" s="67">
        <v>1417915.4228567367</v>
      </c>
      <c r="P96" s="67"/>
      <c r="Q96" s="66" t="s">
        <v>54</v>
      </c>
      <c r="R96" s="67">
        <v>109.2</v>
      </c>
      <c r="S96" s="67">
        <v>109.2</v>
      </c>
      <c r="T96" s="67">
        <v>3578</v>
      </c>
      <c r="U96" s="67">
        <v>32765.567765567765</v>
      </c>
      <c r="V96" s="82">
        <v>71.58148351648353</v>
      </c>
      <c r="W96" s="67">
        <v>2561185.4802197805</v>
      </c>
      <c r="X96" s="66"/>
      <c r="Y96" s="66" t="s">
        <v>54</v>
      </c>
      <c r="Z96" s="67"/>
      <c r="AA96" s="67">
        <v>115</v>
      </c>
      <c r="AB96" s="67">
        <v>3445</v>
      </c>
      <c r="AC96" s="67">
        <v>29956.521739130436</v>
      </c>
      <c r="AD96" s="68">
        <v>44.5884</v>
      </c>
      <c r="AE96" s="67">
        <v>1536070.3800000001</v>
      </c>
      <c r="AF96" s="67"/>
      <c r="AG96" s="12" t="s">
        <v>54</v>
      </c>
      <c r="AH96" s="13"/>
      <c r="AI96" s="13">
        <v>125</v>
      </c>
      <c r="AJ96" s="13">
        <v>4307</v>
      </c>
      <c r="AK96" s="13">
        <v>34450</v>
      </c>
      <c r="AL96" s="14">
        <v>69.390215999999995</v>
      </c>
      <c r="AM96" s="13">
        <v>2988636.6031199996</v>
      </c>
      <c r="AN96" s="66"/>
      <c r="AO96" s="12" t="s">
        <v>54</v>
      </c>
      <c r="AP96" s="13"/>
      <c r="AQ96" s="13">
        <v>140</v>
      </c>
      <c r="AR96" s="13">
        <v>4844</v>
      </c>
      <c r="AS96" s="13">
        <v>34600</v>
      </c>
      <c r="AT96" s="14">
        <v>69.62</v>
      </c>
      <c r="AU96" s="13">
        <v>3372392.8000000003</v>
      </c>
      <c r="AV96" s="66"/>
      <c r="AW96" s="12" t="s">
        <v>54</v>
      </c>
      <c r="AX96" s="13"/>
      <c r="AY96" s="13">
        <v>105</v>
      </c>
      <c r="AZ96" s="13">
        <v>3633</v>
      </c>
      <c r="BA96" s="13">
        <v>34600</v>
      </c>
      <c r="BB96" s="14">
        <v>54.658000000000015</v>
      </c>
      <c r="BC96" s="13">
        <v>1985725.1400000006</v>
      </c>
      <c r="BD96" s="66"/>
      <c r="BE96" s="12" t="s">
        <v>54</v>
      </c>
      <c r="BF96" s="13"/>
      <c r="BG96" s="13">
        <v>133</v>
      </c>
      <c r="BH96" s="13">
        <v>3822</v>
      </c>
      <c r="BI96" s="13">
        <v>28736.842105263157</v>
      </c>
      <c r="BJ96" s="14">
        <v>46.425939849624072</v>
      </c>
      <c r="BK96" s="13">
        <v>1774399.4210526319</v>
      </c>
      <c r="BL96" s="66"/>
      <c r="BM96" s="66"/>
    </row>
    <row r="97" spans="1:65" ht="15" customHeight="1" x14ac:dyDescent="0.3">
      <c r="A97" s="66" t="s">
        <v>55</v>
      </c>
      <c r="B97" s="67">
        <v>390.15312010658522</v>
      </c>
      <c r="C97" s="67">
        <v>390.15312010658522</v>
      </c>
      <c r="D97" s="67">
        <v>778.1333326870589</v>
      </c>
      <c r="E97" s="67">
        <v>1931.6493313521544</v>
      </c>
      <c r="F97" s="82">
        <v>29.866568587682188</v>
      </c>
      <c r="G97" s="67">
        <v>232401.72551059769</v>
      </c>
      <c r="H97" s="66"/>
      <c r="I97" s="66" t="s">
        <v>55</v>
      </c>
      <c r="J97" s="67">
        <v>37</v>
      </c>
      <c r="K97" s="67">
        <v>37</v>
      </c>
      <c r="L97" s="67">
        <v>929</v>
      </c>
      <c r="M97" s="67">
        <v>25108.108108108107</v>
      </c>
      <c r="N97" s="82">
        <v>29.874732390421507</v>
      </c>
      <c r="O97" s="67">
        <v>277536.26390701579</v>
      </c>
      <c r="P97" s="67"/>
      <c r="Q97" s="66" t="s">
        <v>55</v>
      </c>
      <c r="R97" s="67">
        <v>25</v>
      </c>
      <c r="S97" s="67">
        <v>25</v>
      </c>
      <c r="T97" s="67">
        <v>644</v>
      </c>
      <c r="U97" s="67">
        <v>25760</v>
      </c>
      <c r="V97" s="82">
        <v>167.81</v>
      </c>
      <c r="W97" s="67">
        <v>1080696.4000000001</v>
      </c>
      <c r="X97" s="66"/>
      <c r="Y97" s="66" t="s">
        <v>55</v>
      </c>
      <c r="Z97" s="67"/>
      <c r="AA97" s="67">
        <v>22</v>
      </c>
      <c r="AB97" s="67">
        <v>440</v>
      </c>
      <c r="AC97" s="67">
        <v>20000</v>
      </c>
      <c r="AD97" s="68">
        <v>37.614363636363642</v>
      </c>
      <c r="AE97" s="67">
        <v>165503.20000000001</v>
      </c>
      <c r="AF97" s="67"/>
      <c r="AG97" s="12" t="s">
        <v>55</v>
      </c>
      <c r="AH97" s="13"/>
      <c r="AI97" s="13">
        <v>24</v>
      </c>
      <c r="AJ97" s="13">
        <v>477</v>
      </c>
      <c r="AK97" s="13">
        <v>19860</v>
      </c>
      <c r="AL97" s="14">
        <v>42.918875000000007</v>
      </c>
      <c r="AM97" s="13">
        <v>204723.03375000003</v>
      </c>
      <c r="AN97" s="66"/>
      <c r="AO97" s="12" t="s">
        <v>55</v>
      </c>
      <c r="AP97" s="13"/>
      <c r="AQ97" s="13">
        <v>23</v>
      </c>
      <c r="AR97" s="13">
        <v>478</v>
      </c>
      <c r="AS97" s="13">
        <v>20800</v>
      </c>
      <c r="AT97" s="14">
        <v>98.17</v>
      </c>
      <c r="AU97" s="13">
        <v>469252.60000000003</v>
      </c>
      <c r="AV97" s="66"/>
      <c r="AW97" s="12" t="s">
        <v>55</v>
      </c>
      <c r="AX97" s="13"/>
      <c r="AY97" s="13">
        <v>12</v>
      </c>
      <c r="AZ97" s="13">
        <v>174</v>
      </c>
      <c r="BA97" s="13">
        <v>14500</v>
      </c>
      <c r="BB97" s="14">
        <v>48.84</v>
      </c>
      <c r="BC97" s="13">
        <v>84981.6</v>
      </c>
      <c r="BD97" s="66"/>
      <c r="BE97" s="12" t="s">
        <v>55</v>
      </c>
      <c r="BF97" s="13"/>
      <c r="BG97" s="13">
        <v>15</v>
      </c>
      <c r="BH97" s="13">
        <v>227</v>
      </c>
      <c r="BI97" s="13">
        <v>15100</v>
      </c>
      <c r="BJ97" s="14">
        <v>51.3</v>
      </c>
      <c r="BK97" s="13">
        <v>116450.99999999999</v>
      </c>
      <c r="BL97" s="66"/>
      <c r="BM97" s="66"/>
    </row>
    <row r="98" spans="1:65" ht="15" customHeight="1" x14ac:dyDescent="0.3">
      <c r="A98" s="66" t="s">
        <v>56</v>
      </c>
      <c r="B98" s="67">
        <v>50.33335470937098</v>
      </c>
      <c r="C98" s="67">
        <v>50.33335470937098</v>
      </c>
      <c r="D98" s="67">
        <v>722.48834511058828</v>
      </c>
      <c r="E98" s="67">
        <v>14354.066985645934</v>
      </c>
      <c r="F98" s="82">
        <v>36.949340154800964</v>
      </c>
      <c r="G98" s="67">
        <v>266954.67621370358</v>
      </c>
      <c r="H98" s="66"/>
      <c r="I98" s="66" t="s">
        <v>56</v>
      </c>
      <c r="J98" s="67">
        <v>43</v>
      </c>
      <c r="K98" s="67">
        <v>43</v>
      </c>
      <c r="L98" s="67">
        <v>862</v>
      </c>
      <c r="M98" s="67">
        <v>20046.511627906977</v>
      </c>
      <c r="N98" s="82">
        <v>39.640232558139537</v>
      </c>
      <c r="O98" s="67">
        <v>341698.80465116282</v>
      </c>
      <c r="P98" s="67"/>
      <c r="Q98" s="66" t="s">
        <v>56</v>
      </c>
      <c r="R98" s="67">
        <v>30</v>
      </c>
      <c r="S98" s="67">
        <v>30</v>
      </c>
      <c r="T98" s="67">
        <v>598</v>
      </c>
      <c r="U98" s="67">
        <v>19933.333333333332</v>
      </c>
      <c r="V98" s="82">
        <v>78.797766666666661</v>
      </c>
      <c r="W98" s="67">
        <v>471210.64466666663</v>
      </c>
      <c r="X98" s="66"/>
      <c r="Y98" s="66" t="s">
        <v>56</v>
      </c>
      <c r="Z98" s="67"/>
      <c r="AA98" s="67">
        <v>14</v>
      </c>
      <c r="AB98" s="67">
        <v>293</v>
      </c>
      <c r="AC98" s="67">
        <v>20928.571428571428</v>
      </c>
      <c r="AD98" s="68">
        <v>117.12728571428572</v>
      </c>
      <c r="AE98" s="67">
        <v>343182.94714285719</v>
      </c>
      <c r="AF98" s="67"/>
      <c r="AG98" s="12" t="s">
        <v>56</v>
      </c>
      <c r="AH98" s="13"/>
      <c r="AI98" s="13">
        <v>10</v>
      </c>
      <c r="AJ98" s="13">
        <v>199</v>
      </c>
      <c r="AK98" s="13">
        <v>19900</v>
      </c>
      <c r="AL98" s="14">
        <v>82.674499999999995</v>
      </c>
      <c r="AM98" s="13">
        <v>164522.255</v>
      </c>
      <c r="AN98" s="66"/>
      <c r="AO98" s="12" t="s">
        <v>56</v>
      </c>
      <c r="AP98" s="13"/>
      <c r="AQ98" s="13">
        <v>10</v>
      </c>
      <c r="AR98" s="13">
        <v>179</v>
      </c>
      <c r="AS98" s="13">
        <v>17900</v>
      </c>
      <c r="AT98" s="14">
        <v>86</v>
      </c>
      <c r="AU98" s="13">
        <v>153940</v>
      </c>
      <c r="AV98" s="66"/>
      <c r="AW98" s="12" t="s">
        <v>56</v>
      </c>
      <c r="AX98" s="13"/>
      <c r="AY98" s="13">
        <v>11</v>
      </c>
      <c r="AZ98" s="13">
        <v>72</v>
      </c>
      <c r="BA98" s="13">
        <v>6500</v>
      </c>
      <c r="BB98" s="14">
        <v>73.599999999999994</v>
      </c>
      <c r="BC98" s="13">
        <v>52992</v>
      </c>
      <c r="BD98" s="66"/>
      <c r="BE98" s="12" t="s">
        <v>56</v>
      </c>
      <c r="BF98" s="13"/>
      <c r="BG98" s="13">
        <v>9</v>
      </c>
      <c r="BH98" s="13">
        <v>60</v>
      </c>
      <c r="BI98" s="13">
        <v>6700</v>
      </c>
      <c r="BJ98" s="14">
        <v>55.25</v>
      </c>
      <c r="BK98" s="13">
        <v>33150</v>
      </c>
      <c r="BL98" s="66"/>
      <c r="BM98" s="66"/>
    </row>
    <row r="99" spans="1:65" ht="15" customHeight="1" x14ac:dyDescent="0.3">
      <c r="A99" s="66"/>
      <c r="B99" s="67"/>
      <c r="C99" s="67"/>
      <c r="D99" s="67"/>
      <c r="E99" s="67"/>
      <c r="F99" s="82"/>
      <c r="G99" s="67"/>
      <c r="H99" s="66"/>
      <c r="I99" s="66"/>
      <c r="J99" s="67"/>
      <c r="K99" s="67"/>
      <c r="L99" s="67"/>
      <c r="M99" s="67"/>
      <c r="N99" s="82"/>
      <c r="O99" s="67"/>
      <c r="P99" s="67"/>
      <c r="Q99" s="66"/>
      <c r="R99" s="67"/>
      <c r="S99" s="67"/>
      <c r="T99" s="67"/>
      <c r="U99" s="67"/>
      <c r="V99" s="82"/>
      <c r="W99" s="67"/>
      <c r="X99" s="66"/>
      <c r="Y99" s="66"/>
      <c r="Z99" s="67"/>
      <c r="AA99" s="67"/>
      <c r="AB99" s="67"/>
      <c r="AC99" s="67"/>
      <c r="AD99" s="68"/>
      <c r="AE99" s="67"/>
      <c r="AF99" s="67"/>
      <c r="AG99" s="12"/>
      <c r="AH99" s="13"/>
      <c r="AI99" s="13"/>
      <c r="AJ99" s="13"/>
      <c r="AK99" s="13"/>
      <c r="AL99" s="14"/>
      <c r="AM99" s="13"/>
      <c r="AN99" s="66"/>
      <c r="AO99" s="12"/>
      <c r="AP99" s="13"/>
      <c r="AQ99" s="13"/>
      <c r="AR99" s="13"/>
      <c r="AS99" s="13"/>
      <c r="AT99" s="14"/>
      <c r="AU99" s="13"/>
      <c r="AV99" s="66"/>
      <c r="AW99" s="12"/>
      <c r="AX99" s="13"/>
      <c r="AY99" s="13"/>
      <c r="AZ99" s="13"/>
      <c r="BA99" s="13"/>
      <c r="BB99" s="14"/>
      <c r="BC99" s="13"/>
      <c r="BD99" s="66"/>
      <c r="BE99" s="12" t="s">
        <v>251</v>
      </c>
      <c r="BF99" s="13"/>
      <c r="BG99" s="13">
        <v>1</v>
      </c>
      <c r="BH99" s="13">
        <v>12</v>
      </c>
      <c r="BI99" s="13">
        <v>12000</v>
      </c>
      <c r="BJ99" s="14">
        <v>65.98</v>
      </c>
      <c r="BK99" s="13">
        <v>7917.6</v>
      </c>
      <c r="BL99" s="66"/>
      <c r="BM99" s="66"/>
    </row>
    <row r="100" spans="1:65" ht="15" x14ac:dyDescent="0.3">
      <c r="A100" s="66" t="s">
        <v>57</v>
      </c>
      <c r="B100" s="67">
        <v>140.77079107505071</v>
      </c>
      <c r="C100" s="67">
        <v>140.77079107505071</v>
      </c>
      <c r="D100" s="67">
        <v>2449.4117647058824</v>
      </c>
      <c r="E100" s="67">
        <v>17400</v>
      </c>
      <c r="F100" s="82">
        <v>27</v>
      </c>
      <c r="G100" s="67">
        <v>661341.17647058819</v>
      </c>
      <c r="H100" s="66"/>
      <c r="I100" s="66" t="s">
        <v>57</v>
      </c>
      <c r="J100" s="67">
        <v>75</v>
      </c>
      <c r="K100" s="67">
        <v>75</v>
      </c>
      <c r="L100" s="67">
        <v>1284</v>
      </c>
      <c r="M100" s="67">
        <v>17120</v>
      </c>
      <c r="N100" s="82">
        <v>28.79</v>
      </c>
      <c r="O100" s="67">
        <v>369663.6</v>
      </c>
      <c r="P100" s="67"/>
      <c r="Q100" s="66" t="s">
        <v>57</v>
      </c>
      <c r="R100" s="67">
        <v>70</v>
      </c>
      <c r="S100" s="67">
        <v>70</v>
      </c>
      <c r="T100" s="67">
        <v>1217</v>
      </c>
      <c r="U100" s="67">
        <v>17385.714285714286</v>
      </c>
      <c r="V100" s="82">
        <v>61.020000000000017</v>
      </c>
      <c r="W100" s="67">
        <v>742613.40000000014</v>
      </c>
      <c r="X100" s="66"/>
      <c r="Y100" s="66" t="s">
        <v>57</v>
      </c>
      <c r="Z100" s="67"/>
      <c r="AA100" s="67">
        <v>56</v>
      </c>
      <c r="AB100" s="67">
        <v>974</v>
      </c>
      <c r="AC100" s="67">
        <v>17392.857142857141</v>
      </c>
      <c r="AD100" s="68">
        <v>68.579999999999984</v>
      </c>
      <c r="AE100" s="67">
        <v>667969.19999999984</v>
      </c>
      <c r="AF100" s="67"/>
      <c r="AG100" s="12" t="s">
        <v>57</v>
      </c>
      <c r="AH100" s="13"/>
      <c r="AI100" s="13">
        <v>43</v>
      </c>
      <c r="AJ100" s="13">
        <v>737</v>
      </c>
      <c r="AK100" s="13">
        <v>17150</v>
      </c>
      <c r="AL100" s="14">
        <v>64.680000000000007</v>
      </c>
      <c r="AM100" s="13">
        <v>476691.60000000003</v>
      </c>
      <c r="AN100" s="66"/>
      <c r="AO100" s="12" t="s">
        <v>57</v>
      </c>
      <c r="AP100" s="13"/>
      <c r="AQ100" s="13">
        <v>38</v>
      </c>
      <c r="AR100" s="13">
        <v>650</v>
      </c>
      <c r="AS100" s="13">
        <v>17100</v>
      </c>
      <c r="AT100" s="14">
        <v>64.72</v>
      </c>
      <c r="AU100" s="13">
        <v>420680</v>
      </c>
      <c r="AV100" s="66"/>
      <c r="AW100" s="12" t="s">
        <v>57</v>
      </c>
      <c r="AX100" s="13"/>
      <c r="AY100" s="13">
        <v>15</v>
      </c>
      <c r="AZ100" s="13">
        <v>282</v>
      </c>
      <c r="BA100" s="13">
        <v>18800</v>
      </c>
      <c r="BB100" s="14">
        <v>62.79</v>
      </c>
      <c r="BC100" s="13">
        <v>177067.8</v>
      </c>
      <c r="BD100" s="66"/>
      <c r="BE100" s="12" t="s">
        <v>57</v>
      </c>
      <c r="BF100" s="13"/>
      <c r="BG100" s="13">
        <v>14</v>
      </c>
      <c r="BH100" s="13">
        <v>242</v>
      </c>
      <c r="BI100" s="13">
        <v>17300</v>
      </c>
      <c r="BJ100" s="14">
        <v>77.290000000000006</v>
      </c>
      <c r="BK100" s="13">
        <v>187041.8</v>
      </c>
      <c r="BL100" s="66"/>
      <c r="BM100" s="66"/>
    </row>
    <row r="101" spans="1:65" ht="15" x14ac:dyDescent="0.3">
      <c r="A101" s="66" t="s">
        <v>58</v>
      </c>
      <c r="B101" s="67">
        <v>7.5750120915235311</v>
      </c>
      <c r="C101" s="67">
        <v>7.5750120915235311</v>
      </c>
      <c r="D101" s="67">
        <v>47.076000000000001</v>
      </c>
      <c r="E101" s="67">
        <v>6214.6435452793839</v>
      </c>
      <c r="F101" s="82">
        <v>35.590000000000003</v>
      </c>
      <c r="G101" s="67">
        <v>16754.348400000003</v>
      </c>
      <c r="H101" s="66"/>
      <c r="I101" s="66" t="s">
        <v>58</v>
      </c>
      <c r="J101" s="67">
        <v>6</v>
      </c>
      <c r="K101" s="67">
        <v>6</v>
      </c>
      <c r="L101" s="67">
        <v>56</v>
      </c>
      <c r="M101" s="67">
        <v>9333.3333333333339</v>
      </c>
      <c r="N101" s="82">
        <v>37.57092391304348</v>
      </c>
      <c r="O101" s="67">
        <v>21039.717391304348</v>
      </c>
      <c r="P101" s="67"/>
      <c r="Q101" s="66" t="s">
        <v>58</v>
      </c>
      <c r="R101" s="67">
        <v>4</v>
      </c>
      <c r="S101" s="67">
        <v>4</v>
      </c>
      <c r="T101" s="67">
        <v>39</v>
      </c>
      <c r="U101" s="67">
        <v>9750</v>
      </c>
      <c r="V101" s="82">
        <v>86.19</v>
      </c>
      <c r="W101" s="67">
        <v>33614.1</v>
      </c>
      <c r="X101" s="66"/>
      <c r="Y101" s="66" t="s">
        <v>58</v>
      </c>
      <c r="Z101" s="67"/>
      <c r="AA101" s="67">
        <v>23</v>
      </c>
      <c r="AB101" s="67">
        <v>223</v>
      </c>
      <c r="AC101" s="67">
        <v>9695.652173913044</v>
      </c>
      <c r="AD101" s="68">
        <v>54.67</v>
      </c>
      <c r="AE101" s="67">
        <v>121914.1</v>
      </c>
      <c r="AF101" s="67"/>
      <c r="AG101" s="12" t="s">
        <v>58</v>
      </c>
      <c r="AH101" s="13"/>
      <c r="AI101" s="13">
        <v>18</v>
      </c>
      <c r="AJ101" s="13">
        <v>159</v>
      </c>
      <c r="AK101" s="13">
        <v>8850</v>
      </c>
      <c r="AL101" s="14">
        <v>51.98</v>
      </c>
      <c r="AM101" s="13">
        <v>82648.2</v>
      </c>
      <c r="AN101" s="66"/>
      <c r="AO101" s="12" t="s">
        <v>58</v>
      </c>
      <c r="AP101" s="13"/>
      <c r="AQ101" s="13">
        <v>9</v>
      </c>
      <c r="AR101" s="13">
        <v>110</v>
      </c>
      <c r="AS101" s="13">
        <v>12200</v>
      </c>
      <c r="AT101" s="14">
        <v>50.11</v>
      </c>
      <c r="AU101" s="13">
        <v>55121</v>
      </c>
      <c r="AV101" s="66"/>
      <c r="AW101" s="12" t="s">
        <v>58</v>
      </c>
      <c r="AX101" s="13"/>
      <c r="AY101" s="13">
        <v>4</v>
      </c>
      <c r="AZ101" s="13">
        <v>44</v>
      </c>
      <c r="BA101" s="13">
        <v>11000</v>
      </c>
      <c r="BB101" s="14">
        <v>51.26</v>
      </c>
      <c r="BC101" s="13">
        <v>22554.400000000001</v>
      </c>
      <c r="BD101" s="66"/>
      <c r="BE101" s="12" t="s">
        <v>58</v>
      </c>
      <c r="BF101" s="13"/>
      <c r="BG101" s="13">
        <v>2</v>
      </c>
      <c r="BH101" s="13">
        <v>22</v>
      </c>
      <c r="BI101" s="13">
        <v>11000</v>
      </c>
      <c r="BJ101" s="14">
        <v>50.32</v>
      </c>
      <c r="BK101" s="13">
        <v>11070.4</v>
      </c>
      <c r="BL101" s="66"/>
      <c r="BM101" s="66"/>
    </row>
    <row r="102" spans="1:65" ht="15" x14ac:dyDescent="0.3">
      <c r="A102" s="66" t="s">
        <v>59</v>
      </c>
      <c r="B102" s="67">
        <v>4.2589731506169777</v>
      </c>
      <c r="C102" s="67">
        <v>4.2589731506169777</v>
      </c>
      <c r="D102" s="67">
        <v>26.468</v>
      </c>
      <c r="E102" s="67">
        <v>6214.6435452793839</v>
      </c>
      <c r="F102" s="82">
        <v>45.720000000000006</v>
      </c>
      <c r="G102" s="67">
        <v>12101.169600000001</v>
      </c>
      <c r="H102" s="66"/>
      <c r="I102" s="66" t="s">
        <v>59</v>
      </c>
      <c r="J102" s="67">
        <v>4</v>
      </c>
      <c r="K102" s="67">
        <v>4</v>
      </c>
      <c r="L102" s="67">
        <v>31</v>
      </c>
      <c r="M102" s="67">
        <v>7750</v>
      </c>
      <c r="N102" s="82">
        <v>48.75</v>
      </c>
      <c r="O102" s="67">
        <v>15112.5</v>
      </c>
      <c r="P102" s="67"/>
      <c r="Q102" s="66" t="s">
        <v>59</v>
      </c>
      <c r="R102" s="67">
        <v>3</v>
      </c>
      <c r="S102" s="67">
        <v>3</v>
      </c>
      <c r="T102" s="67">
        <v>21</v>
      </c>
      <c r="U102" s="67">
        <v>7000</v>
      </c>
      <c r="V102" s="82">
        <v>169.7</v>
      </c>
      <c r="W102" s="67">
        <v>35637</v>
      </c>
      <c r="X102" s="66"/>
      <c r="Y102" s="66" t="s">
        <v>59</v>
      </c>
      <c r="Z102" s="67"/>
      <c r="AA102" s="67">
        <v>2</v>
      </c>
      <c r="AB102" s="67">
        <v>18</v>
      </c>
      <c r="AC102" s="67">
        <v>9000</v>
      </c>
      <c r="AD102" s="68">
        <v>167.7</v>
      </c>
      <c r="AE102" s="67">
        <v>30186</v>
      </c>
      <c r="AF102" s="67"/>
      <c r="AG102" s="12" t="s">
        <v>59</v>
      </c>
      <c r="AH102" s="13"/>
      <c r="AI102" s="13">
        <v>3</v>
      </c>
      <c r="AJ102" s="13">
        <v>27</v>
      </c>
      <c r="AK102" s="13">
        <v>9000</v>
      </c>
      <c r="AL102" s="14">
        <v>166.67</v>
      </c>
      <c r="AM102" s="13">
        <v>45000.899999999994</v>
      </c>
      <c r="AN102" s="66"/>
      <c r="AO102" s="12" t="s">
        <v>59</v>
      </c>
      <c r="AP102" s="13"/>
      <c r="AQ102" s="13">
        <v>2</v>
      </c>
      <c r="AR102" s="13">
        <v>24</v>
      </c>
      <c r="AS102" s="13">
        <v>11800</v>
      </c>
      <c r="AT102" s="14">
        <v>166.67</v>
      </c>
      <c r="AU102" s="13">
        <v>40000.800000000003</v>
      </c>
      <c r="AV102" s="66"/>
      <c r="AW102" s="12" t="s">
        <v>59</v>
      </c>
      <c r="AX102" s="13"/>
      <c r="AY102" s="13">
        <v>1</v>
      </c>
      <c r="AZ102" s="13">
        <v>10</v>
      </c>
      <c r="BA102" s="13">
        <v>10000</v>
      </c>
      <c r="BB102" s="14">
        <v>170</v>
      </c>
      <c r="BC102" s="13">
        <v>17000</v>
      </c>
      <c r="BD102" s="66"/>
      <c r="BE102" s="12" t="s">
        <v>59</v>
      </c>
      <c r="BF102" s="13"/>
      <c r="BG102" s="13">
        <v>1</v>
      </c>
      <c r="BH102" s="13">
        <v>7</v>
      </c>
      <c r="BI102" s="13">
        <v>7000</v>
      </c>
      <c r="BJ102" s="14">
        <v>166.88</v>
      </c>
      <c r="BK102" s="13">
        <v>11681.599999999999</v>
      </c>
      <c r="BL102" s="66"/>
      <c r="BM102" s="66"/>
    </row>
    <row r="103" spans="1:65" ht="15" x14ac:dyDescent="0.3">
      <c r="A103" s="66" t="s">
        <v>60</v>
      </c>
      <c r="B103" s="67">
        <v>4.3523805962933118</v>
      </c>
      <c r="C103" s="67">
        <v>4.3523805962933118</v>
      </c>
      <c r="D103" s="67">
        <v>198.57736470588236</v>
      </c>
      <c r="E103" s="67">
        <v>45625</v>
      </c>
      <c r="F103" s="82">
        <v>51</v>
      </c>
      <c r="G103" s="67">
        <v>101274.45600000001</v>
      </c>
      <c r="H103" s="66"/>
      <c r="I103" s="66" t="s">
        <v>60</v>
      </c>
      <c r="J103" s="67">
        <v>11</v>
      </c>
      <c r="K103" s="67">
        <v>11</v>
      </c>
      <c r="L103" s="67">
        <v>238</v>
      </c>
      <c r="M103" s="67">
        <v>21636.363636363636</v>
      </c>
      <c r="N103" s="82">
        <v>54.38000000000001</v>
      </c>
      <c r="O103" s="67">
        <v>129424.40000000001</v>
      </c>
      <c r="P103" s="67"/>
      <c r="Q103" s="66" t="s">
        <v>60</v>
      </c>
      <c r="R103" s="67">
        <v>8</v>
      </c>
      <c r="S103" s="67">
        <v>8</v>
      </c>
      <c r="T103" s="67">
        <v>165</v>
      </c>
      <c r="U103" s="67">
        <v>20625</v>
      </c>
      <c r="V103" s="82">
        <v>154.53</v>
      </c>
      <c r="W103" s="67">
        <v>254974.5</v>
      </c>
      <c r="X103" s="66"/>
      <c r="Y103" s="66" t="s">
        <v>60</v>
      </c>
      <c r="Z103" s="67"/>
      <c r="AA103" s="67">
        <v>7</v>
      </c>
      <c r="AB103" s="67">
        <v>147</v>
      </c>
      <c r="AC103" s="67">
        <v>21000</v>
      </c>
      <c r="AD103" s="68">
        <v>94</v>
      </c>
      <c r="AE103" s="67">
        <v>138180</v>
      </c>
      <c r="AF103" s="67"/>
      <c r="AG103" s="12" t="s">
        <v>60</v>
      </c>
      <c r="AH103" s="13"/>
      <c r="AI103" s="13">
        <v>8</v>
      </c>
      <c r="AJ103" s="13">
        <v>159</v>
      </c>
      <c r="AK103" s="13">
        <v>19900</v>
      </c>
      <c r="AL103" s="14">
        <v>150.15</v>
      </c>
      <c r="AM103" s="13">
        <v>238738.50000000003</v>
      </c>
      <c r="AN103" s="66"/>
      <c r="AO103" s="12" t="s">
        <v>60</v>
      </c>
      <c r="AP103" s="13"/>
      <c r="AQ103" s="13">
        <v>7</v>
      </c>
      <c r="AR103" s="13">
        <v>147</v>
      </c>
      <c r="AS103" s="13">
        <v>21000</v>
      </c>
      <c r="AT103" s="14">
        <v>152.19999999999999</v>
      </c>
      <c r="AU103" s="13">
        <v>223733.99999999997</v>
      </c>
      <c r="AV103" s="66"/>
      <c r="AW103" s="12" t="s">
        <v>60</v>
      </c>
      <c r="AX103" s="13"/>
      <c r="AY103" s="13">
        <v>5</v>
      </c>
      <c r="AZ103" s="13">
        <v>58</v>
      </c>
      <c r="BA103" s="13">
        <v>11500</v>
      </c>
      <c r="BB103" s="14">
        <v>58.68</v>
      </c>
      <c r="BC103" s="13">
        <v>34034.400000000001</v>
      </c>
      <c r="BD103" s="66"/>
      <c r="BE103" s="12" t="s">
        <v>60</v>
      </c>
      <c r="BF103" s="13"/>
      <c r="BG103" s="13">
        <v>3</v>
      </c>
      <c r="BH103" s="13">
        <v>29</v>
      </c>
      <c r="BI103" s="13">
        <v>9800</v>
      </c>
      <c r="BJ103" s="14">
        <v>50.58</v>
      </c>
      <c r="BK103" s="13">
        <v>14668.199999999999</v>
      </c>
      <c r="BL103" s="66"/>
      <c r="BM103" s="66"/>
    </row>
    <row r="104" spans="1:65" ht="15" x14ac:dyDescent="0.3">
      <c r="A104" s="121" t="s">
        <v>184</v>
      </c>
      <c r="B104" s="122">
        <v>156.0409437690829</v>
      </c>
      <c r="C104" s="122">
        <v>156.0409437690829</v>
      </c>
      <c r="D104" s="122">
        <v>2371.4011764705888</v>
      </c>
      <c r="E104" s="122"/>
      <c r="F104" s="122"/>
      <c r="G104" s="122">
        <v>4728430.9258823534</v>
      </c>
      <c r="H104" s="66"/>
      <c r="I104" s="121" t="s">
        <v>61</v>
      </c>
      <c r="J104" s="122">
        <v>31.48</v>
      </c>
      <c r="K104" s="122">
        <v>31.48</v>
      </c>
      <c r="L104" s="122">
        <v>1833</v>
      </c>
      <c r="M104" s="122"/>
      <c r="N104" s="122"/>
      <c r="O104" s="122">
        <v>3771169.2186108194</v>
      </c>
      <c r="P104" s="81"/>
      <c r="Q104" s="121" t="s">
        <v>61</v>
      </c>
      <c r="R104" s="122">
        <f>R105+R106+R107+(R108+R109)/100</f>
        <v>31.119999999999997</v>
      </c>
      <c r="S104" s="122">
        <f>S105+S106+S107+(S108+S109)/100</f>
        <v>31.119999999999997</v>
      </c>
      <c r="T104" s="122">
        <f>SUM(T105:T109)</f>
        <v>2171</v>
      </c>
      <c r="U104" s="122"/>
      <c r="V104" s="123"/>
      <c r="W104" s="122">
        <v>4718872.3999999994</v>
      </c>
      <c r="X104" s="66"/>
      <c r="Y104" s="121" t="s">
        <v>61</v>
      </c>
      <c r="Z104" s="122"/>
      <c r="AA104" s="122">
        <f>SUM(AA105:AA107)+SUM(AA108:AA109)/100</f>
        <v>36.9</v>
      </c>
      <c r="AB104" s="122">
        <f>SUM(AB105:AB109)</f>
        <v>2258</v>
      </c>
      <c r="AC104" s="122"/>
      <c r="AD104" s="123"/>
      <c r="AE104" s="122">
        <v>3199202.5</v>
      </c>
      <c r="AF104" s="81"/>
      <c r="AG104" s="55" t="s">
        <v>61</v>
      </c>
      <c r="AH104" s="56"/>
      <c r="AI104" s="56">
        <f>SUM(AI105:AI107)+(AI108+AI109)/100</f>
        <v>29.189999999999998</v>
      </c>
      <c r="AJ104" s="56">
        <v>2194</v>
      </c>
      <c r="AK104" s="56"/>
      <c r="AL104" s="57"/>
      <c r="AM104" s="56">
        <f>SUM(AM105:AM109)</f>
        <v>3150031.3000000003</v>
      </c>
      <c r="AN104" s="66"/>
      <c r="AO104" s="55" t="s">
        <v>61</v>
      </c>
      <c r="AP104" s="56"/>
      <c r="AQ104" s="56">
        <v>25.189999999999998</v>
      </c>
      <c r="AR104" s="56">
        <v>1460</v>
      </c>
      <c r="AS104" s="56"/>
      <c r="AT104" s="57"/>
      <c r="AU104" s="56">
        <v>2475579.2999999998</v>
      </c>
      <c r="AV104" s="66"/>
      <c r="AW104" s="55" t="s">
        <v>61</v>
      </c>
      <c r="AX104" s="56"/>
      <c r="AY104" s="56">
        <f>SUM(AY105:AY107,AY108/100,AY109/100)</f>
        <v>16.830000000000002</v>
      </c>
      <c r="AZ104" s="56">
        <f t="shared" ref="AZ104:BC104" si="9">SUM(AZ105:AZ109)</f>
        <v>1133</v>
      </c>
      <c r="BA104" s="56"/>
      <c r="BB104" s="56"/>
      <c r="BC104" s="56">
        <f t="shared" si="9"/>
        <v>2073678</v>
      </c>
      <c r="BD104" s="66"/>
      <c r="BE104" s="55" t="s">
        <v>61</v>
      </c>
      <c r="BF104" s="56"/>
      <c r="BG104" s="56">
        <f>SUM(BG105:BG107,BG108/100,BG109/100)</f>
        <v>14.29</v>
      </c>
      <c r="BH104" s="56">
        <f t="shared" ref="BH104" si="10">SUM(BH105:BH109)</f>
        <v>743</v>
      </c>
      <c r="BI104" s="56"/>
      <c r="BJ104" s="56"/>
      <c r="BK104" s="56">
        <f t="shared" ref="BK104" si="11">SUM(BK105:BK109)</f>
        <v>1640668.6</v>
      </c>
      <c r="BL104" s="66"/>
      <c r="BM104" s="66"/>
    </row>
    <row r="105" spans="1:65" ht="15" x14ac:dyDescent="0.3">
      <c r="A105" s="66" t="s">
        <v>62</v>
      </c>
      <c r="B105" s="82">
        <v>145.17688801408889</v>
      </c>
      <c r="C105" s="82">
        <v>145.17688801408889</v>
      </c>
      <c r="D105" s="67">
        <v>380</v>
      </c>
      <c r="E105" s="67">
        <v>2617.4965257770396</v>
      </c>
      <c r="F105" s="82">
        <v>202.67</v>
      </c>
      <c r="G105" s="67">
        <v>770145.99999999988</v>
      </c>
      <c r="H105" s="66"/>
      <c r="I105" s="66" t="s">
        <v>62</v>
      </c>
      <c r="J105" s="67">
        <v>15</v>
      </c>
      <c r="K105" s="67">
        <v>15</v>
      </c>
      <c r="L105" s="67">
        <v>201</v>
      </c>
      <c r="M105" s="67">
        <v>13400</v>
      </c>
      <c r="N105" s="82">
        <v>173.65746603730139</v>
      </c>
      <c r="O105" s="67">
        <v>349051.50673497579</v>
      </c>
      <c r="P105" s="67"/>
      <c r="Q105" s="66" t="s">
        <v>62</v>
      </c>
      <c r="R105" s="67">
        <v>12</v>
      </c>
      <c r="S105" s="67">
        <v>12</v>
      </c>
      <c r="T105" s="67">
        <v>164</v>
      </c>
      <c r="U105" s="67">
        <v>13666.666666666666</v>
      </c>
      <c r="V105" s="82">
        <v>328.43999999999994</v>
      </c>
      <c r="W105" s="67">
        <v>538641.6</v>
      </c>
      <c r="X105" s="66"/>
      <c r="Y105" s="66" t="s">
        <v>62</v>
      </c>
      <c r="Z105" s="67"/>
      <c r="AA105" s="67">
        <v>19</v>
      </c>
      <c r="AB105" s="67">
        <v>283</v>
      </c>
      <c r="AC105" s="67">
        <v>14894.736842105263</v>
      </c>
      <c r="AD105" s="68">
        <v>205.28000000000003</v>
      </c>
      <c r="AE105" s="67">
        <v>580942.4</v>
      </c>
      <c r="AF105" s="67"/>
      <c r="AG105" s="12" t="s">
        <v>62</v>
      </c>
      <c r="AH105" s="13"/>
      <c r="AI105" s="13">
        <v>10</v>
      </c>
      <c r="AJ105" s="13">
        <v>161</v>
      </c>
      <c r="AK105" s="13">
        <v>16100</v>
      </c>
      <c r="AL105" s="14">
        <v>253.92</v>
      </c>
      <c r="AM105" s="13">
        <v>408811.19999999995</v>
      </c>
      <c r="AN105" s="66"/>
      <c r="AO105" s="12" t="s">
        <v>62</v>
      </c>
      <c r="AP105" s="13"/>
      <c r="AQ105" s="13">
        <v>8</v>
      </c>
      <c r="AR105" s="13">
        <v>128</v>
      </c>
      <c r="AS105" s="13">
        <v>16000</v>
      </c>
      <c r="AT105" s="14">
        <v>215.92</v>
      </c>
      <c r="AU105" s="13">
        <v>276377.59999999998</v>
      </c>
      <c r="AV105" s="66"/>
      <c r="AW105" s="12" t="s">
        <v>62</v>
      </c>
      <c r="AX105" s="13"/>
      <c r="AY105" s="13">
        <v>6</v>
      </c>
      <c r="AZ105" s="13">
        <v>81</v>
      </c>
      <c r="BA105" s="13">
        <v>12100</v>
      </c>
      <c r="BB105" s="14">
        <v>333.09</v>
      </c>
      <c r="BC105" s="13">
        <v>269802.89999999997</v>
      </c>
      <c r="BD105" s="66"/>
      <c r="BE105" s="12" t="s">
        <v>62</v>
      </c>
      <c r="BF105" s="13"/>
      <c r="BG105" s="13">
        <v>6</v>
      </c>
      <c r="BH105" s="13">
        <v>74</v>
      </c>
      <c r="BI105" s="13">
        <v>12300</v>
      </c>
      <c r="BJ105" s="14">
        <v>212.77</v>
      </c>
      <c r="BK105" s="13">
        <v>157449.80000000002</v>
      </c>
      <c r="BL105" s="66"/>
      <c r="BM105" s="66"/>
    </row>
    <row r="106" spans="1:65" ht="15" x14ac:dyDescent="0.3">
      <c r="A106" s="66" t="s">
        <v>63</v>
      </c>
      <c r="B106" s="82">
        <v>6.394753023160483</v>
      </c>
      <c r="C106" s="82">
        <v>6.394753023160483</v>
      </c>
      <c r="D106" s="67">
        <v>15.294117647058824</v>
      </c>
      <c r="E106" s="67">
        <v>2391.666666666667</v>
      </c>
      <c r="F106" s="82">
        <v>216</v>
      </c>
      <c r="G106" s="67">
        <v>33035.294117647056</v>
      </c>
      <c r="H106" s="66"/>
      <c r="I106" s="66" t="s">
        <v>63</v>
      </c>
      <c r="J106" s="67">
        <v>1</v>
      </c>
      <c r="K106" s="67">
        <v>1</v>
      </c>
      <c r="L106" s="67">
        <v>8</v>
      </c>
      <c r="M106" s="67">
        <v>8000</v>
      </c>
      <c r="N106" s="82">
        <v>157.14848178137652</v>
      </c>
      <c r="O106" s="67">
        <v>12571.878542510121</v>
      </c>
      <c r="P106" s="67"/>
      <c r="Q106" s="66" t="s">
        <v>63</v>
      </c>
      <c r="R106" s="67">
        <v>1</v>
      </c>
      <c r="S106" s="67">
        <v>1</v>
      </c>
      <c r="T106" s="67">
        <v>12</v>
      </c>
      <c r="U106" s="67">
        <v>12000</v>
      </c>
      <c r="V106" s="82">
        <v>195</v>
      </c>
      <c r="W106" s="67">
        <v>23400</v>
      </c>
      <c r="X106" s="66"/>
      <c r="Y106" s="66" t="s">
        <v>63</v>
      </c>
      <c r="Z106" s="67"/>
      <c r="AA106" s="67">
        <v>1</v>
      </c>
      <c r="AB106" s="67">
        <v>10</v>
      </c>
      <c r="AC106" s="67">
        <v>10000</v>
      </c>
      <c r="AD106" s="68">
        <v>176.69</v>
      </c>
      <c r="AE106" s="67">
        <v>17669</v>
      </c>
      <c r="AF106" s="67"/>
      <c r="AG106" s="12" t="s">
        <v>63</v>
      </c>
      <c r="AH106" s="13"/>
      <c r="AI106" s="13">
        <v>1</v>
      </c>
      <c r="AJ106" s="13">
        <v>10</v>
      </c>
      <c r="AK106" s="13">
        <v>10000</v>
      </c>
      <c r="AL106" s="14">
        <v>282.47000000000003</v>
      </c>
      <c r="AM106" s="13">
        <v>28247.000000000004</v>
      </c>
      <c r="AN106" s="66"/>
      <c r="AO106" s="12" t="s">
        <v>63</v>
      </c>
      <c r="AP106" s="13"/>
      <c r="AQ106" s="13">
        <v>1</v>
      </c>
      <c r="AR106" s="13">
        <v>11</v>
      </c>
      <c r="AS106" s="13">
        <v>10500</v>
      </c>
      <c r="AT106" s="14">
        <v>130.93</v>
      </c>
      <c r="AU106" s="13">
        <v>14402.3</v>
      </c>
      <c r="AV106" s="66"/>
      <c r="AW106" s="12" t="s">
        <v>63</v>
      </c>
      <c r="AX106" s="13"/>
      <c r="AY106" s="13">
        <v>1</v>
      </c>
      <c r="AZ106" s="13">
        <v>9</v>
      </c>
      <c r="BA106" s="13">
        <v>12100</v>
      </c>
      <c r="BB106" s="14">
        <v>137.47999999999999</v>
      </c>
      <c r="BC106" s="13">
        <v>12373.199999999999</v>
      </c>
      <c r="BD106" s="66"/>
      <c r="BE106" s="12" t="s">
        <v>63</v>
      </c>
      <c r="BF106" s="13"/>
      <c r="BG106" s="13">
        <v>1</v>
      </c>
      <c r="BH106" s="13">
        <v>8</v>
      </c>
      <c r="BI106" s="13">
        <v>8000</v>
      </c>
      <c r="BJ106" s="14">
        <v>155.35</v>
      </c>
      <c r="BK106" s="13">
        <v>12428</v>
      </c>
      <c r="BL106" s="66"/>
      <c r="BM106" s="66"/>
    </row>
    <row r="107" spans="1:65" ht="15" x14ac:dyDescent="0.3">
      <c r="A107" s="66" t="s">
        <v>64</v>
      </c>
      <c r="B107" s="82">
        <v>2.3133027318335109</v>
      </c>
      <c r="C107" s="82">
        <v>2.3133027318335109</v>
      </c>
      <c r="D107" s="67">
        <v>36.470588235294116</v>
      </c>
      <c r="E107" s="67">
        <v>15765.592515592516</v>
      </c>
      <c r="F107" s="82">
        <v>74.7</v>
      </c>
      <c r="G107" s="67">
        <v>27243.529411764706</v>
      </c>
      <c r="H107" s="66"/>
      <c r="I107" s="66" t="s">
        <v>64</v>
      </c>
      <c r="J107" s="67">
        <v>5</v>
      </c>
      <c r="K107" s="67">
        <v>5</v>
      </c>
      <c r="L107" s="67">
        <v>35</v>
      </c>
      <c r="M107" s="67">
        <v>7000</v>
      </c>
      <c r="N107" s="82">
        <v>67.816666666666649</v>
      </c>
      <c r="O107" s="67">
        <v>23735.833333333328</v>
      </c>
      <c r="P107" s="67"/>
      <c r="Q107" s="66" t="s">
        <v>64</v>
      </c>
      <c r="R107" s="67">
        <v>5</v>
      </c>
      <c r="S107" s="67">
        <v>5</v>
      </c>
      <c r="T107" s="67">
        <v>31</v>
      </c>
      <c r="U107" s="67">
        <v>6200</v>
      </c>
      <c r="V107" s="82">
        <v>133</v>
      </c>
      <c r="W107" s="67">
        <v>41230</v>
      </c>
      <c r="X107" s="66"/>
      <c r="Y107" s="66" t="s">
        <v>64</v>
      </c>
      <c r="Z107" s="67"/>
      <c r="AA107" s="67">
        <v>4</v>
      </c>
      <c r="AB107" s="67">
        <v>36</v>
      </c>
      <c r="AC107" s="67">
        <v>9000</v>
      </c>
      <c r="AD107" s="68">
        <v>151.63999999999999</v>
      </c>
      <c r="AE107" s="67">
        <v>54590.399999999994</v>
      </c>
      <c r="AF107" s="67"/>
      <c r="AG107" s="12" t="s">
        <v>64</v>
      </c>
      <c r="AH107" s="13"/>
      <c r="AI107" s="13">
        <v>5</v>
      </c>
      <c r="AJ107" s="13">
        <v>54</v>
      </c>
      <c r="AK107" s="13">
        <v>10800</v>
      </c>
      <c r="AL107" s="14">
        <v>185.45</v>
      </c>
      <c r="AM107" s="13">
        <v>100143</v>
      </c>
      <c r="AN107" s="66"/>
      <c r="AO107" s="12" t="s">
        <v>64</v>
      </c>
      <c r="AP107" s="13"/>
      <c r="AQ107" s="13">
        <v>5</v>
      </c>
      <c r="AR107" s="13">
        <v>57</v>
      </c>
      <c r="AS107" s="13">
        <v>11400</v>
      </c>
      <c r="AT107" s="14">
        <v>169.6</v>
      </c>
      <c r="AU107" s="13">
        <v>96671.999999999985</v>
      </c>
      <c r="AV107" s="66"/>
      <c r="AW107" s="12" t="s">
        <v>64</v>
      </c>
      <c r="AX107" s="13"/>
      <c r="AY107" s="13">
        <v>3</v>
      </c>
      <c r="AZ107" s="13">
        <v>31</v>
      </c>
      <c r="BA107" s="13">
        <v>9000</v>
      </c>
      <c r="BB107" s="14">
        <v>149.81</v>
      </c>
      <c r="BC107" s="13">
        <v>46441.1</v>
      </c>
      <c r="BD107" s="66"/>
      <c r="BE107" s="12" t="s">
        <v>64</v>
      </c>
      <c r="BF107" s="13"/>
      <c r="BG107" s="13">
        <v>3</v>
      </c>
      <c r="BH107" s="13">
        <v>33</v>
      </c>
      <c r="BI107" s="13">
        <v>11000</v>
      </c>
      <c r="BJ107" s="14">
        <v>119.92</v>
      </c>
      <c r="BK107" s="13">
        <v>39573.599999999999</v>
      </c>
      <c r="BL107" s="66"/>
      <c r="BM107" s="66"/>
    </row>
    <row r="108" spans="1:65" ht="15" x14ac:dyDescent="0.3">
      <c r="A108" s="66" t="s">
        <v>168</v>
      </c>
      <c r="B108" s="82">
        <v>0</v>
      </c>
      <c r="C108" s="82">
        <v>0</v>
      </c>
      <c r="D108" s="67">
        <v>1845.8823529411766</v>
      </c>
      <c r="E108" s="67"/>
      <c r="F108" s="82">
        <v>198</v>
      </c>
      <c r="G108" s="67">
        <v>3654847.0588235296</v>
      </c>
      <c r="H108" s="66"/>
      <c r="I108" s="66" t="s">
        <v>168</v>
      </c>
      <c r="J108" s="67">
        <v>938</v>
      </c>
      <c r="K108" s="67">
        <v>938</v>
      </c>
      <c r="L108" s="67">
        <v>1426</v>
      </c>
      <c r="M108" s="67">
        <v>1520.2558635394457</v>
      </c>
      <c r="N108" s="82">
        <v>206</v>
      </c>
      <c r="O108" s="67">
        <v>2937560</v>
      </c>
      <c r="P108" s="67"/>
      <c r="Q108" s="66" t="s">
        <v>168</v>
      </c>
      <c r="R108" s="67">
        <v>1294</v>
      </c>
      <c r="S108" s="67">
        <v>1294</v>
      </c>
      <c r="T108" s="67">
        <v>1941</v>
      </c>
      <c r="U108" s="67">
        <v>1500</v>
      </c>
      <c r="V108" s="82">
        <v>208.77999999999997</v>
      </c>
      <c r="W108" s="67">
        <v>4052419.8</v>
      </c>
      <c r="X108" s="66"/>
      <c r="Y108" s="66" t="s">
        <v>168</v>
      </c>
      <c r="Z108" s="67"/>
      <c r="AA108" s="67">
        <v>1256</v>
      </c>
      <c r="AB108" s="67">
        <v>1884</v>
      </c>
      <c r="AC108" s="67">
        <v>1500</v>
      </c>
      <c r="AD108" s="68">
        <v>130.28</v>
      </c>
      <c r="AE108" s="67">
        <v>2454475.1999999997</v>
      </c>
      <c r="AF108" s="67"/>
      <c r="AG108" s="12" t="s">
        <v>168</v>
      </c>
      <c r="AH108" s="13"/>
      <c r="AI108" s="13">
        <v>1267</v>
      </c>
      <c r="AJ108" s="13">
        <v>1900</v>
      </c>
      <c r="AK108" s="13">
        <v>1500</v>
      </c>
      <c r="AL108" s="14">
        <v>130.28</v>
      </c>
      <c r="AM108" s="13">
        <v>2475320</v>
      </c>
      <c r="AN108" s="66"/>
      <c r="AO108" s="12" t="s">
        <v>168</v>
      </c>
      <c r="AP108" s="13"/>
      <c r="AQ108" s="13">
        <v>1033</v>
      </c>
      <c r="AR108" s="13">
        <v>1150</v>
      </c>
      <c r="AS108" s="13">
        <v>1500</v>
      </c>
      <c r="AT108" s="14">
        <v>159.94999999999999</v>
      </c>
      <c r="AU108" s="13">
        <v>1839425</v>
      </c>
      <c r="AV108" s="66"/>
      <c r="AW108" s="12" t="s">
        <v>168</v>
      </c>
      <c r="AX108" s="13"/>
      <c r="AY108" s="13">
        <v>605</v>
      </c>
      <c r="AZ108" s="13">
        <v>908</v>
      </c>
      <c r="BA108" s="13">
        <v>1500</v>
      </c>
      <c r="BB108" s="14">
        <v>169.1</v>
      </c>
      <c r="BC108" s="13">
        <v>1535428</v>
      </c>
      <c r="BD108" s="66"/>
      <c r="BE108" s="12" t="s">
        <v>168</v>
      </c>
      <c r="BF108" s="13"/>
      <c r="BG108" s="13">
        <v>351</v>
      </c>
      <c r="BH108" s="13">
        <v>526</v>
      </c>
      <c r="BI108" s="13">
        <v>1500</v>
      </c>
      <c r="BJ108" s="14">
        <v>215.31</v>
      </c>
      <c r="BK108" s="13">
        <v>1132530.6000000001</v>
      </c>
      <c r="BL108" s="66"/>
      <c r="BM108" s="66"/>
    </row>
    <row r="109" spans="1:65" ht="15" x14ac:dyDescent="0.3">
      <c r="A109" s="66" t="s">
        <v>169</v>
      </c>
      <c r="B109" s="82">
        <v>0</v>
      </c>
      <c r="C109" s="82">
        <v>0</v>
      </c>
      <c r="D109" s="67">
        <v>75.294117647058826</v>
      </c>
      <c r="E109" s="67"/>
      <c r="F109" s="82">
        <v>275</v>
      </c>
      <c r="G109" s="67">
        <v>207058.82352941178</v>
      </c>
      <c r="H109" s="66"/>
      <c r="I109" s="66" t="s">
        <v>169</v>
      </c>
      <c r="J109" s="67">
        <v>110</v>
      </c>
      <c r="K109" s="67">
        <v>110</v>
      </c>
      <c r="L109" s="67">
        <v>163</v>
      </c>
      <c r="M109" s="67">
        <v>1481.8181818181818</v>
      </c>
      <c r="N109" s="82">
        <v>275</v>
      </c>
      <c r="O109" s="67">
        <v>448250</v>
      </c>
      <c r="P109" s="67"/>
      <c r="Q109" s="83" t="s">
        <v>169</v>
      </c>
      <c r="R109" s="67">
        <v>18</v>
      </c>
      <c r="S109" s="67">
        <v>18</v>
      </c>
      <c r="T109" s="67">
        <v>23</v>
      </c>
      <c r="U109" s="67">
        <v>1277.7777777777778</v>
      </c>
      <c r="V109" s="82">
        <v>274.69999999999993</v>
      </c>
      <c r="W109" s="67">
        <v>63180.999999999993</v>
      </c>
      <c r="X109" s="66"/>
      <c r="Y109" s="83" t="s">
        <v>169</v>
      </c>
      <c r="Z109" s="84"/>
      <c r="AA109" s="84">
        <v>34</v>
      </c>
      <c r="AB109" s="84">
        <v>45</v>
      </c>
      <c r="AC109" s="84">
        <v>1323.5294117647059</v>
      </c>
      <c r="AD109" s="86">
        <v>203.39000000000001</v>
      </c>
      <c r="AE109" s="84">
        <v>91525.5</v>
      </c>
      <c r="AF109" s="67"/>
      <c r="AG109" s="29" t="s">
        <v>169</v>
      </c>
      <c r="AH109" s="30"/>
      <c r="AI109" s="30">
        <v>52</v>
      </c>
      <c r="AJ109" s="30">
        <v>69</v>
      </c>
      <c r="AK109" s="30">
        <v>1330</v>
      </c>
      <c r="AL109" s="32">
        <v>199.29</v>
      </c>
      <c r="AM109" s="30">
        <v>137510.1</v>
      </c>
      <c r="AN109" s="66"/>
      <c r="AO109" s="29" t="s">
        <v>169</v>
      </c>
      <c r="AP109" s="30"/>
      <c r="AQ109" s="30">
        <v>86</v>
      </c>
      <c r="AR109" s="30">
        <v>114</v>
      </c>
      <c r="AS109" s="30">
        <v>1330</v>
      </c>
      <c r="AT109" s="32">
        <v>218.16</v>
      </c>
      <c r="AU109" s="30">
        <v>248702.39999999997</v>
      </c>
      <c r="AV109" s="66"/>
      <c r="AW109" s="12" t="s">
        <v>169</v>
      </c>
      <c r="AX109" s="13"/>
      <c r="AY109" s="13">
        <v>78</v>
      </c>
      <c r="AZ109" s="13">
        <v>104</v>
      </c>
      <c r="BA109" s="13">
        <v>1330</v>
      </c>
      <c r="BB109" s="14">
        <v>201.57</v>
      </c>
      <c r="BC109" s="13">
        <v>209632.8</v>
      </c>
      <c r="BD109" s="66"/>
      <c r="BE109" s="12" t="s">
        <v>169</v>
      </c>
      <c r="BF109" s="13"/>
      <c r="BG109" s="13">
        <v>78</v>
      </c>
      <c r="BH109" s="13">
        <v>102</v>
      </c>
      <c r="BI109" s="13">
        <v>1320</v>
      </c>
      <c r="BJ109" s="14">
        <v>292.83</v>
      </c>
      <c r="BK109" s="13">
        <v>298686.59999999998</v>
      </c>
      <c r="BL109" s="66"/>
      <c r="BM109" s="66"/>
    </row>
    <row r="110" spans="1:65" ht="15" x14ac:dyDescent="0.3">
      <c r="A110" s="178" t="s">
        <v>221</v>
      </c>
      <c r="B110" s="172">
        <f>0.156+2</f>
        <v>2.1560000000000001</v>
      </c>
      <c r="C110" s="172">
        <f>0.156+2</f>
        <v>2.1560000000000001</v>
      </c>
      <c r="D110" s="172">
        <f>1.56+16.9</f>
        <v>18.459999999999997</v>
      </c>
      <c r="E110" s="130"/>
      <c r="F110" s="172">
        <f>360+180.38</f>
        <v>540.38</v>
      </c>
      <c r="G110" s="130">
        <f>5616+30484.22</f>
        <v>36100.22</v>
      </c>
      <c r="H110" s="66"/>
      <c r="I110" s="356"/>
      <c r="J110" s="119"/>
      <c r="K110" s="119"/>
      <c r="L110" s="119"/>
      <c r="M110" s="130"/>
      <c r="N110" s="172"/>
      <c r="O110" s="130"/>
      <c r="P110" s="67"/>
      <c r="Q110" s="151"/>
      <c r="R110" s="130"/>
      <c r="S110" s="119"/>
      <c r="T110" s="119"/>
      <c r="U110" s="130"/>
      <c r="V110" s="172"/>
      <c r="W110" s="130"/>
      <c r="X110" s="66"/>
      <c r="Y110" s="151"/>
      <c r="Z110" s="127"/>
      <c r="AA110" s="127"/>
      <c r="AB110" s="127" t="s">
        <v>171</v>
      </c>
      <c r="AC110" s="127"/>
      <c r="AD110" s="131"/>
      <c r="AE110" s="127"/>
      <c r="AF110" s="67"/>
      <c r="AG110" s="143" t="s">
        <v>167</v>
      </c>
      <c r="AH110" s="132"/>
      <c r="AI110" s="132"/>
      <c r="AJ110" s="132"/>
      <c r="AK110" s="132"/>
      <c r="AL110" s="133"/>
      <c r="AM110" s="132"/>
      <c r="AN110" s="66"/>
      <c r="AO110" s="143" t="s">
        <v>167</v>
      </c>
      <c r="AP110" s="132"/>
      <c r="AQ110" s="132"/>
      <c r="AR110" s="132"/>
      <c r="AS110" s="132"/>
      <c r="AT110" s="133"/>
      <c r="AU110" s="132"/>
      <c r="AV110" s="66"/>
      <c r="AW110" s="12"/>
      <c r="AX110" s="13"/>
      <c r="AY110" s="13"/>
      <c r="AZ110" s="13"/>
      <c r="BA110" s="13"/>
      <c r="BB110" s="14"/>
      <c r="BC110" s="13"/>
      <c r="BD110" s="66"/>
      <c r="BE110" s="12"/>
      <c r="BF110" s="13"/>
      <c r="BG110" s="13"/>
      <c r="BH110" s="13"/>
      <c r="BI110" s="13"/>
      <c r="BJ110" s="14"/>
      <c r="BK110" s="13"/>
      <c r="BL110" s="66"/>
      <c r="BM110" s="66"/>
    </row>
    <row r="111" spans="1:65" ht="15" x14ac:dyDescent="0.3">
      <c r="A111" s="134" t="s">
        <v>65</v>
      </c>
      <c r="B111" s="118">
        <v>66.3</v>
      </c>
      <c r="C111" s="118">
        <v>66.3</v>
      </c>
      <c r="D111" s="118">
        <v>224.428</v>
      </c>
      <c r="E111" s="118">
        <v>22966.045144454201</v>
      </c>
      <c r="F111" s="118">
        <v>220</v>
      </c>
      <c r="G111" s="118">
        <v>493741.6</v>
      </c>
      <c r="H111" s="66"/>
      <c r="I111" s="134" t="s">
        <v>65</v>
      </c>
      <c r="J111" s="118">
        <v>79</v>
      </c>
      <c r="K111" s="118">
        <v>79</v>
      </c>
      <c r="L111" s="118">
        <v>269</v>
      </c>
      <c r="M111" s="118">
        <v>3405.0632911392404</v>
      </c>
      <c r="N111" s="118">
        <v>226.6</v>
      </c>
      <c r="O111" s="118">
        <v>609554</v>
      </c>
      <c r="P111" s="81"/>
      <c r="Q111" s="117" t="s">
        <v>65</v>
      </c>
      <c r="R111" s="118">
        <v>42</v>
      </c>
      <c r="S111" s="118">
        <v>42</v>
      </c>
      <c r="T111" s="118">
        <v>136</v>
      </c>
      <c r="U111" s="119">
        <v>3238.0952380952381</v>
      </c>
      <c r="V111" s="168">
        <v>220</v>
      </c>
      <c r="W111" s="118">
        <v>299200</v>
      </c>
      <c r="X111" s="66"/>
      <c r="Y111" s="117" t="s">
        <v>65</v>
      </c>
      <c r="Z111" s="119"/>
      <c r="AA111" s="118">
        <v>54.77</v>
      </c>
      <c r="AB111" s="118">
        <v>175.26</v>
      </c>
      <c r="AC111" s="118">
        <v>3199.9269673178746</v>
      </c>
      <c r="AD111" s="288">
        <v>222.2</v>
      </c>
      <c r="AE111" s="118">
        <v>389427.72</v>
      </c>
      <c r="AF111" s="81"/>
      <c r="AG111" s="58" t="s">
        <v>65</v>
      </c>
      <c r="AH111" s="128"/>
      <c r="AI111" s="59">
        <v>61</v>
      </c>
      <c r="AJ111" s="59">
        <v>196</v>
      </c>
      <c r="AK111" s="59">
        <v>3199.9269673178746</v>
      </c>
      <c r="AL111" s="144">
        <v>250</v>
      </c>
      <c r="AM111" s="59">
        <v>490000</v>
      </c>
      <c r="AN111" s="66"/>
      <c r="AO111" s="58" t="s">
        <v>65</v>
      </c>
      <c r="AP111" s="59"/>
      <c r="AQ111" s="59">
        <v>46</v>
      </c>
      <c r="AR111" s="59">
        <v>147</v>
      </c>
      <c r="AS111" s="59">
        <v>3199.9269673178746</v>
      </c>
      <c r="AT111" s="144">
        <v>233.31</v>
      </c>
      <c r="AU111" s="59">
        <v>342965.7</v>
      </c>
      <c r="AV111" s="66"/>
      <c r="AW111" s="23"/>
      <c r="AX111" s="27"/>
      <c r="AY111" s="27"/>
      <c r="AZ111" s="27"/>
      <c r="BA111" s="27"/>
      <c r="BB111" s="342"/>
      <c r="BC111" s="27"/>
      <c r="BD111" s="66"/>
      <c r="BE111" s="23"/>
      <c r="BF111" s="27"/>
      <c r="BG111" s="27"/>
      <c r="BH111" s="27"/>
      <c r="BI111" s="27"/>
      <c r="BJ111" s="342"/>
      <c r="BK111" s="27"/>
      <c r="BL111" s="66"/>
      <c r="BM111" s="66"/>
    </row>
    <row r="112" spans="1:65" ht="15.75" thickBot="1" x14ac:dyDescent="0.35">
      <c r="A112" s="289" t="s">
        <v>66</v>
      </c>
      <c r="B112" s="290">
        <v>4.6139240212506119</v>
      </c>
      <c r="C112" s="290">
        <v>4.6139240212506119</v>
      </c>
      <c r="D112" s="290">
        <v>713.04200000000003</v>
      </c>
      <c r="E112" s="290">
        <v>22966.045144454201</v>
      </c>
      <c r="F112" s="290">
        <v>67.629710311594536</v>
      </c>
      <c r="G112" s="290">
        <v>482228.23899999994</v>
      </c>
      <c r="H112" s="66"/>
      <c r="I112" s="289" t="s">
        <v>66</v>
      </c>
      <c r="J112" s="290">
        <v>4</v>
      </c>
      <c r="K112" s="290">
        <v>4</v>
      </c>
      <c r="L112" s="290">
        <v>535</v>
      </c>
      <c r="M112" s="290">
        <v>133750</v>
      </c>
      <c r="N112" s="290">
        <v>33.861632939853848</v>
      </c>
      <c r="O112" s="290">
        <v>181159.7362282181</v>
      </c>
      <c r="P112" s="81"/>
      <c r="Q112" s="153" t="s">
        <v>66</v>
      </c>
      <c r="R112" s="291">
        <v>7</v>
      </c>
      <c r="S112" s="291">
        <v>7</v>
      </c>
      <c r="T112" s="291">
        <v>15</v>
      </c>
      <c r="U112" s="292">
        <v>2142.8571428571427</v>
      </c>
      <c r="V112" s="293">
        <v>237.75599999999994</v>
      </c>
      <c r="W112" s="291">
        <v>35663.399999999994</v>
      </c>
      <c r="X112" s="66"/>
      <c r="Y112" s="124" t="s">
        <v>66</v>
      </c>
      <c r="Z112" s="152"/>
      <c r="AA112" s="125">
        <v>8.36</v>
      </c>
      <c r="AB112" s="125">
        <v>16.72</v>
      </c>
      <c r="AC112" s="125">
        <v>2000.0000000000002</v>
      </c>
      <c r="AD112" s="126">
        <v>552.22200956937809</v>
      </c>
      <c r="AE112" s="125">
        <v>92331.520000000019</v>
      </c>
      <c r="AF112" s="81"/>
      <c r="AG112" s="145" t="s">
        <v>66</v>
      </c>
      <c r="AH112" s="148"/>
      <c r="AI112" s="146">
        <v>12</v>
      </c>
      <c r="AJ112" s="146">
        <v>24</v>
      </c>
      <c r="AK112" s="146">
        <v>2000.0000000000002</v>
      </c>
      <c r="AL112" s="147">
        <v>415.12</v>
      </c>
      <c r="AM112" s="146">
        <v>99628.800000000017</v>
      </c>
      <c r="AN112" s="66"/>
      <c r="AO112" s="145" t="s">
        <v>66</v>
      </c>
      <c r="AP112" s="146"/>
      <c r="AQ112" s="146">
        <v>9</v>
      </c>
      <c r="AR112" s="146">
        <v>18</v>
      </c>
      <c r="AS112" s="146">
        <v>2000.0000000000002</v>
      </c>
      <c r="AT112" s="147">
        <v>250.55</v>
      </c>
      <c r="AU112" s="146">
        <v>45099.000000000007</v>
      </c>
      <c r="AV112" s="66"/>
      <c r="AW112" s="23"/>
      <c r="AX112" s="27"/>
      <c r="AY112" s="27"/>
      <c r="AZ112" s="27"/>
      <c r="BA112" s="27"/>
      <c r="BB112" s="342"/>
      <c r="BC112" s="27"/>
      <c r="BD112" s="66"/>
      <c r="BE112" s="23"/>
      <c r="BF112" s="27"/>
      <c r="BG112" s="27"/>
      <c r="BH112" s="27"/>
      <c r="BI112" s="27"/>
      <c r="BJ112" s="342"/>
      <c r="BK112" s="27"/>
      <c r="BL112" s="66"/>
      <c r="BM112" s="66"/>
    </row>
    <row r="113" spans="1:65" ht="15" x14ac:dyDescent="0.3">
      <c r="A113" s="95" t="s">
        <v>178</v>
      </c>
      <c r="B113" s="100">
        <v>3916.5524574762599</v>
      </c>
      <c r="C113" s="100">
        <v>3916.5524574762608</v>
      </c>
      <c r="D113" s="97">
        <v>68350.464916730343</v>
      </c>
      <c r="E113" s="97"/>
      <c r="F113" s="97"/>
      <c r="G113" s="97">
        <v>32225438.087293942</v>
      </c>
      <c r="H113" s="66"/>
      <c r="I113" s="95" t="s">
        <v>178</v>
      </c>
      <c r="J113" s="100">
        <v>2098.48</v>
      </c>
      <c r="K113" s="100">
        <v>2098.48</v>
      </c>
      <c r="L113" s="97">
        <v>55294</v>
      </c>
      <c r="M113" s="97"/>
      <c r="N113" s="97"/>
      <c r="O113" s="97">
        <v>29444858.480117436</v>
      </c>
      <c r="P113" s="79"/>
      <c r="Q113" s="95" t="s">
        <v>178</v>
      </c>
      <c r="R113" s="100">
        <v>2234.52</v>
      </c>
      <c r="S113" s="100">
        <v>2234.52</v>
      </c>
      <c r="T113" s="97">
        <v>62180</v>
      </c>
      <c r="U113" s="97"/>
      <c r="V113" s="155"/>
      <c r="W113" s="97">
        <v>49834780.205641657</v>
      </c>
      <c r="X113" s="66"/>
      <c r="Y113" s="95" t="s">
        <v>178</v>
      </c>
      <c r="Z113" s="73"/>
      <c r="AA113" s="76">
        <v>2212.0300000000002</v>
      </c>
      <c r="AB113" s="76">
        <v>56454</v>
      </c>
      <c r="AC113" s="75"/>
      <c r="AD113" s="76"/>
      <c r="AE113" s="76">
        <v>39941647.978574403</v>
      </c>
      <c r="AF113" s="79"/>
      <c r="AG113" s="95" t="s">
        <v>178</v>
      </c>
      <c r="AH113" s="19"/>
      <c r="AI113" s="20">
        <v>2209.19</v>
      </c>
      <c r="AJ113" s="20">
        <v>54188</v>
      </c>
      <c r="AK113" s="21"/>
      <c r="AL113" s="22"/>
      <c r="AM113" s="22">
        <v>37105926.989879929</v>
      </c>
      <c r="AN113" s="66"/>
      <c r="AO113" s="95" t="s">
        <v>178</v>
      </c>
      <c r="AP113" s="19"/>
      <c r="AQ113" s="20">
        <v>2273.19</v>
      </c>
      <c r="AR113" s="20">
        <v>56212</v>
      </c>
      <c r="AS113" s="21"/>
      <c r="AT113" s="22"/>
      <c r="AU113" s="22">
        <v>42475142.099999994</v>
      </c>
      <c r="AV113" s="66"/>
      <c r="AW113" s="95" t="s">
        <v>178</v>
      </c>
      <c r="AX113" s="45"/>
      <c r="AY113" s="46">
        <f>SUM(AY67,AY78,AY90,AY94,AY104)</f>
        <v>1749.83</v>
      </c>
      <c r="AZ113" s="46">
        <f t="shared" ref="AZ113:BC113" si="12">SUM(AZ67,AZ78,AZ90,AZ94,AZ104)</f>
        <v>38060</v>
      </c>
      <c r="BA113" s="46"/>
      <c r="BB113" s="46"/>
      <c r="BC113" s="46">
        <f t="shared" si="12"/>
        <v>38941293.582000002</v>
      </c>
      <c r="BD113" s="66"/>
      <c r="BE113" s="95" t="s">
        <v>178</v>
      </c>
      <c r="BF113" s="45"/>
      <c r="BG113" s="46">
        <f>SUM(BG67,BG78,BG90,BG94,BG104)</f>
        <v>1792.29</v>
      </c>
      <c r="BH113" s="46">
        <f>SUM(BH67,BH78,BH90,BH94,BH104)</f>
        <v>38408</v>
      </c>
      <c r="BI113" s="46"/>
      <c r="BJ113" s="46"/>
      <c r="BK113" s="46">
        <f>SUM(BK67,BK78,BK90,BK94,BK104)</f>
        <v>34748505.073343106</v>
      </c>
      <c r="BL113" s="66"/>
      <c r="BM113" s="66"/>
    </row>
    <row r="114" spans="1:65" ht="15" x14ac:dyDescent="0.3">
      <c r="A114" s="23" t="s">
        <v>170</v>
      </c>
      <c r="B114" s="66"/>
      <c r="C114" s="66"/>
      <c r="D114" s="66"/>
      <c r="E114" s="66"/>
      <c r="F114" s="66"/>
      <c r="G114" s="66"/>
      <c r="H114" s="66"/>
      <c r="I114" s="23" t="s">
        <v>170</v>
      </c>
      <c r="J114" s="66"/>
      <c r="K114" s="66"/>
      <c r="L114" s="66"/>
      <c r="M114" s="66"/>
      <c r="N114" s="66"/>
      <c r="O114" s="66"/>
      <c r="P114" s="66"/>
      <c r="Q114" s="23" t="s">
        <v>170</v>
      </c>
      <c r="R114" s="66"/>
      <c r="S114" s="66"/>
      <c r="T114" s="66"/>
      <c r="U114" s="66"/>
      <c r="V114" s="66"/>
      <c r="W114" s="66"/>
      <c r="X114" s="66"/>
      <c r="Y114" s="23" t="s">
        <v>170</v>
      </c>
      <c r="Z114" s="66"/>
      <c r="AA114" s="66"/>
      <c r="AB114" s="66"/>
      <c r="AC114" s="66"/>
      <c r="AD114" s="66"/>
      <c r="AE114" s="66"/>
      <c r="AF114" s="66"/>
      <c r="AG114" s="23" t="s">
        <v>170</v>
      </c>
      <c r="AH114" s="24"/>
      <c r="AI114" s="25"/>
      <c r="AJ114" s="25"/>
      <c r="AK114" s="26"/>
      <c r="AL114" s="27"/>
      <c r="AM114" s="27"/>
      <c r="AN114" s="66"/>
      <c r="AO114" s="23" t="s">
        <v>170</v>
      </c>
      <c r="AP114" s="24"/>
      <c r="AQ114" s="25"/>
      <c r="AR114" s="25"/>
      <c r="AS114" s="26"/>
      <c r="AT114" s="27"/>
      <c r="AU114" s="27"/>
      <c r="AV114" s="66"/>
      <c r="AW114" s="23" t="s">
        <v>170</v>
      </c>
      <c r="AX114" s="24"/>
      <c r="AY114" s="25"/>
      <c r="AZ114" s="25"/>
      <c r="BA114" s="26"/>
      <c r="BB114" s="27"/>
      <c r="BC114" s="27"/>
      <c r="BD114" s="66"/>
      <c r="BE114" s="23" t="s">
        <v>170</v>
      </c>
      <c r="BF114" s="24"/>
      <c r="BG114" s="25"/>
      <c r="BH114" s="25"/>
      <c r="BI114" s="26"/>
      <c r="BJ114" s="27"/>
      <c r="BK114" s="27"/>
      <c r="BL114" s="66"/>
      <c r="BM114" s="66"/>
    </row>
    <row r="115" spans="1:65" ht="15" x14ac:dyDescent="0.3">
      <c r="A115" s="23"/>
      <c r="B115" s="66"/>
      <c r="C115" s="66"/>
      <c r="D115" s="66"/>
      <c r="E115" s="66"/>
      <c r="F115" s="66"/>
      <c r="G115" s="66"/>
      <c r="H115" s="66"/>
      <c r="I115" s="23"/>
      <c r="J115" s="66"/>
      <c r="K115" s="66"/>
      <c r="L115" s="66"/>
      <c r="M115" s="66"/>
      <c r="N115" s="66"/>
      <c r="O115" s="66"/>
      <c r="P115" s="66"/>
      <c r="Q115" s="23"/>
      <c r="R115" s="66"/>
      <c r="S115" s="66"/>
      <c r="T115" s="66"/>
      <c r="U115" s="66"/>
      <c r="V115" s="66"/>
      <c r="W115" s="66"/>
      <c r="X115" s="66"/>
      <c r="Y115" s="23"/>
      <c r="Z115" s="66"/>
      <c r="AA115" s="66"/>
      <c r="AB115" s="66"/>
      <c r="AC115" s="66"/>
      <c r="AD115" s="66"/>
      <c r="AE115" s="66"/>
      <c r="AF115" s="66"/>
      <c r="AG115" s="23"/>
      <c r="AH115" s="24"/>
      <c r="AI115" s="25"/>
      <c r="AJ115" s="25"/>
      <c r="AK115" s="26"/>
      <c r="AL115" s="27"/>
      <c r="AM115" s="27"/>
      <c r="AN115" s="66"/>
      <c r="AO115" s="23"/>
      <c r="AP115" s="24"/>
      <c r="AQ115" s="25"/>
      <c r="AR115" s="25"/>
      <c r="AS115" s="26"/>
      <c r="AT115" s="27"/>
      <c r="AU115" s="27"/>
      <c r="AV115" s="66"/>
      <c r="AW115" s="23"/>
      <c r="AX115" s="24"/>
      <c r="AY115" s="25"/>
      <c r="AZ115" s="25"/>
      <c r="BA115" s="26"/>
      <c r="BB115" s="27"/>
      <c r="BC115" s="27"/>
      <c r="BD115" s="66"/>
      <c r="BE115" s="23"/>
      <c r="BF115" s="24"/>
      <c r="BG115" s="25"/>
      <c r="BH115" s="25"/>
      <c r="BI115" s="26"/>
      <c r="BJ115" s="27"/>
      <c r="BK115" s="27"/>
      <c r="BL115" s="66"/>
      <c r="BM115" s="66"/>
    </row>
    <row r="116" spans="1:65" ht="15" x14ac:dyDescent="0.3">
      <c r="A116" s="23"/>
      <c r="B116" s="66"/>
      <c r="C116" s="66"/>
      <c r="D116" s="66"/>
      <c r="E116" s="66"/>
      <c r="F116" s="66"/>
      <c r="G116" s="66"/>
      <c r="H116" s="66"/>
      <c r="I116" s="23"/>
      <c r="J116" s="66"/>
      <c r="K116" s="66"/>
      <c r="L116" s="66"/>
      <c r="M116" s="66"/>
      <c r="N116" s="66"/>
      <c r="O116" s="66"/>
      <c r="P116" s="66"/>
      <c r="Q116" s="23"/>
      <c r="R116" s="66"/>
      <c r="S116" s="66"/>
      <c r="T116" s="66"/>
      <c r="U116" s="66"/>
      <c r="V116" s="66"/>
      <c r="W116" s="66"/>
      <c r="X116" s="66"/>
      <c r="Y116" s="23"/>
      <c r="Z116" s="66"/>
      <c r="AA116" s="66"/>
      <c r="AB116" s="66"/>
      <c r="AC116" s="66"/>
      <c r="AD116" s="66"/>
      <c r="AE116" s="66"/>
      <c r="AF116" s="66"/>
      <c r="AG116" s="23"/>
      <c r="AH116" s="24"/>
      <c r="AI116" s="25"/>
      <c r="AJ116" s="25"/>
      <c r="AK116" s="26"/>
      <c r="AL116" s="27"/>
      <c r="AM116" s="27"/>
      <c r="AN116" s="66"/>
      <c r="AO116" s="23"/>
      <c r="AP116" s="24"/>
      <c r="AQ116" s="25"/>
      <c r="AR116" s="25"/>
      <c r="AS116" s="26"/>
      <c r="AT116" s="27"/>
      <c r="AU116" s="27"/>
      <c r="AV116" s="66"/>
      <c r="AW116" s="9"/>
      <c r="AX116" s="40"/>
      <c r="AY116" s="37" t="s">
        <v>117</v>
      </c>
      <c r="AZ116" s="10" t="s">
        <v>113</v>
      </c>
      <c r="BA116" s="37" t="s">
        <v>119</v>
      </c>
      <c r="BB116" s="11" t="s">
        <v>114</v>
      </c>
      <c r="BC116" s="37" t="s">
        <v>116</v>
      </c>
      <c r="BD116" s="66"/>
      <c r="BE116" s="9"/>
      <c r="BF116" s="40"/>
      <c r="BG116" s="37" t="s">
        <v>117</v>
      </c>
      <c r="BH116" s="10" t="s">
        <v>113</v>
      </c>
      <c r="BI116" s="37" t="s">
        <v>119</v>
      </c>
      <c r="BJ116" s="11" t="s">
        <v>114</v>
      </c>
      <c r="BK116" s="37" t="s">
        <v>116</v>
      </c>
      <c r="BL116" s="66"/>
      <c r="BM116" s="66"/>
    </row>
    <row r="117" spans="1:65" ht="15" x14ac:dyDescent="0.3">
      <c r="A117" s="23"/>
      <c r="B117" s="66"/>
      <c r="C117" s="66"/>
      <c r="D117" s="66"/>
      <c r="E117" s="66"/>
      <c r="F117" s="66"/>
      <c r="G117" s="66"/>
      <c r="H117" s="66"/>
      <c r="I117" s="23"/>
      <c r="J117" s="66"/>
      <c r="K117" s="66"/>
      <c r="L117" s="66"/>
      <c r="M117" s="66"/>
      <c r="N117" s="66"/>
      <c r="O117" s="66"/>
      <c r="P117" s="66"/>
      <c r="Q117" s="23"/>
      <c r="R117" s="66"/>
      <c r="S117" s="66"/>
      <c r="T117" s="66"/>
      <c r="U117" s="66"/>
      <c r="V117" s="66"/>
      <c r="W117" s="66"/>
      <c r="X117" s="66"/>
      <c r="Y117" s="23"/>
      <c r="Z117" s="66"/>
      <c r="AA117" s="66"/>
      <c r="AB117" s="66"/>
      <c r="AC117" s="66"/>
      <c r="AD117" s="66"/>
      <c r="AE117" s="66"/>
      <c r="AF117" s="66"/>
      <c r="AG117" s="23"/>
      <c r="AH117" s="24"/>
      <c r="AI117" s="25"/>
      <c r="AJ117" s="25"/>
      <c r="AK117" s="26"/>
      <c r="AL117" s="27"/>
      <c r="AM117" s="27"/>
      <c r="AN117" s="66"/>
      <c r="AO117" s="23"/>
      <c r="AP117" s="24"/>
      <c r="AQ117" s="25"/>
      <c r="AR117" s="25"/>
      <c r="AS117" s="26"/>
      <c r="AT117" s="27"/>
      <c r="AU117" s="27"/>
      <c r="AV117" s="66"/>
      <c r="AW117" s="159" t="s">
        <v>234</v>
      </c>
      <c r="AX117" s="159"/>
      <c r="AY117" s="159"/>
      <c r="AZ117" s="159"/>
      <c r="BA117" s="159"/>
      <c r="BB117" s="28"/>
      <c r="BC117" s="159"/>
      <c r="BD117" s="66"/>
      <c r="BE117" s="159" t="s">
        <v>249</v>
      </c>
      <c r="BF117" s="159"/>
      <c r="BG117" s="159"/>
      <c r="BH117" s="159"/>
      <c r="BI117" s="159"/>
      <c r="BJ117" s="28"/>
      <c r="BK117" s="159"/>
      <c r="BL117" s="66"/>
      <c r="BM117" s="66"/>
    </row>
    <row r="118" spans="1:65" ht="15" x14ac:dyDescent="0.3">
      <c r="A118" s="23"/>
      <c r="B118" s="66"/>
      <c r="C118" s="66"/>
      <c r="D118" s="66"/>
      <c r="E118" s="66"/>
      <c r="F118" s="66"/>
      <c r="G118" s="66"/>
      <c r="H118" s="66"/>
      <c r="I118" s="23"/>
      <c r="J118" s="66"/>
      <c r="K118" s="66"/>
      <c r="L118" s="66"/>
      <c r="M118" s="66"/>
      <c r="N118" s="66"/>
      <c r="O118" s="66"/>
      <c r="P118" s="66"/>
      <c r="Q118" s="23"/>
      <c r="R118" s="66"/>
      <c r="S118" s="66"/>
      <c r="T118" s="66"/>
      <c r="U118" s="66"/>
      <c r="V118" s="66"/>
      <c r="W118" s="66"/>
      <c r="X118" s="66"/>
      <c r="Y118" s="23"/>
      <c r="Z118" s="66"/>
      <c r="AA118" s="66"/>
      <c r="AB118" s="66"/>
      <c r="AC118" s="66"/>
      <c r="AD118" s="66"/>
      <c r="AE118" s="66"/>
      <c r="AF118" s="66"/>
      <c r="AG118" s="23"/>
      <c r="AH118" s="24"/>
      <c r="AI118" s="25"/>
      <c r="AJ118" s="25"/>
      <c r="AK118" s="26"/>
      <c r="AL118" s="27"/>
      <c r="AM118" s="27"/>
      <c r="AN118" s="66"/>
      <c r="AO118" s="23"/>
      <c r="AP118" s="24"/>
      <c r="AQ118" s="25"/>
      <c r="AR118" s="25"/>
      <c r="AS118" s="26"/>
      <c r="AT118" s="27"/>
      <c r="AU118" s="27"/>
      <c r="AV118" s="66"/>
      <c r="AW118" s="12" t="s">
        <v>141</v>
      </c>
      <c r="AX118" s="13"/>
      <c r="AY118" s="13">
        <v>6</v>
      </c>
      <c r="AZ118" s="13">
        <v>9</v>
      </c>
      <c r="BA118" s="13">
        <v>1500</v>
      </c>
      <c r="BB118" s="14">
        <v>33.6</v>
      </c>
      <c r="BC118" s="13">
        <v>3024.0000000000005</v>
      </c>
      <c r="BD118" s="66"/>
      <c r="BE118" s="12" t="s">
        <v>161</v>
      </c>
      <c r="BF118" s="13"/>
      <c r="BG118" s="13">
        <v>7</v>
      </c>
      <c r="BH118" s="13">
        <v>10</v>
      </c>
      <c r="BI118" s="13">
        <v>1500</v>
      </c>
      <c r="BJ118" s="14">
        <v>50.93</v>
      </c>
      <c r="BK118" s="13">
        <v>5093</v>
      </c>
      <c r="BL118" s="66"/>
      <c r="BM118" s="66"/>
    </row>
    <row r="119" spans="1:65" ht="15" x14ac:dyDescent="0.3">
      <c r="A119" s="23"/>
      <c r="B119" s="66"/>
      <c r="C119" s="66"/>
      <c r="D119" s="66"/>
      <c r="E119" s="66"/>
      <c r="F119" s="66"/>
      <c r="G119" s="66"/>
      <c r="H119" s="66"/>
      <c r="I119" s="23"/>
      <c r="J119" s="66"/>
      <c r="K119" s="66"/>
      <c r="L119" s="66"/>
      <c r="M119" s="66"/>
      <c r="N119" s="66"/>
      <c r="O119" s="66"/>
      <c r="P119" s="66"/>
      <c r="Q119" s="23"/>
      <c r="R119" s="66"/>
      <c r="S119" s="66"/>
      <c r="T119" s="66"/>
      <c r="U119" s="66"/>
      <c r="V119" s="66"/>
      <c r="W119" s="66"/>
      <c r="X119" s="66"/>
      <c r="Y119" s="23"/>
      <c r="Z119" s="66"/>
      <c r="AA119" s="66"/>
      <c r="AB119" s="66"/>
      <c r="AC119" s="66"/>
      <c r="AD119" s="66"/>
      <c r="AE119" s="66"/>
      <c r="AF119" s="66"/>
      <c r="AG119" s="23"/>
      <c r="AH119" s="24"/>
      <c r="AI119" s="25"/>
      <c r="AJ119" s="25"/>
      <c r="AK119" s="26"/>
      <c r="AL119" s="27"/>
      <c r="AM119" s="27"/>
      <c r="AN119" s="66"/>
      <c r="AO119" s="23"/>
      <c r="AP119" s="24"/>
      <c r="AQ119" s="25"/>
      <c r="AR119" s="25"/>
      <c r="AS119" s="26"/>
      <c r="AT119" s="27"/>
      <c r="AU119" s="27"/>
      <c r="AV119" s="66"/>
      <c r="AW119" s="12" t="s">
        <v>65</v>
      </c>
      <c r="AX119" s="13"/>
      <c r="AY119" s="13">
        <v>37</v>
      </c>
      <c r="AZ119" s="13">
        <v>118</v>
      </c>
      <c r="BA119" s="13">
        <v>3199.9269673178746</v>
      </c>
      <c r="BB119" s="14">
        <v>55.81</v>
      </c>
      <c r="BC119" s="13">
        <v>65855.8</v>
      </c>
      <c r="BD119" s="66"/>
      <c r="BE119" s="12" t="s">
        <v>65</v>
      </c>
      <c r="BF119" s="13"/>
      <c r="BG119" s="13">
        <v>34</v>
      </c>
      <c r="BH119" s="13">
        <v>109</v>
      </c>
      <c r="BI119" s="13">
        <v>3205.8823529411766</v>
      </c>
      <c r="BJ119" s="14">
        <v>49.57</v>
      </c>
      <c r="BK119" s="13">
        <v>54031.3</v>
      </c>
      <c r="BL119" s="66"/>
      <c r="BM119" s="66"/>
    </row>
    <row r="120" spans="1:65" ht="15.75" thickBot="1" x14ac:dyDescent="0.35">
      <c r="A120" s="23"/>
      <c r="B120" s="66"/>
      <c r="C120" s="66"/>
      <c r="D120" s="66"/>
      <c r="E120" s="66"/>
      <c r="F120" s="66"/>
      <c r="G120" s="66"/>
      <c r="H120" s="66"/>
      <c r="I120" s="23"/>
      <c r="J120" s="66"/>
      <c r="K120" s="66"/>
      <c r="L120" s="66"/>
      <c r="M120" s="66"/>
      <c r="N120" s="66"/>
      <c r="O120" s="66"/>
      <c r="P120" s="66"/>
      <c r="Q120" s="23"/>
      <c r="R120" s="66"/>
      <c r="S120" s="66"/>
      <c r="T120" s="66"/>
      <c r="U120" s="66"/>
      <c r="V120" s="66"/>
      <c r="W120" s="66"/>
      <c r="X120" s="66"/>
      <c r="Y120" s="23"/>
      <c r="Z120" s="66"/>
      <c r="AA120" s="66"/>
      <c r="AB120" s="66"/>
      <c r="AC120" s="66"/>
      <c r="AD120" s="66"/>
      <c r="AE120" s="66"/>
      <c r="AF120" s="66"/>
      <c r="AG120" s="23"/>
      <c r="AH120" s="24"/>
      <c r="AI120" s="25"/>
      <c r="AJ120" s="25"/>
      <c r="AK120" s="26"/>
      <c r="AL120" s="27"/>
      <c r="AM120" s="27"/>
      <c r="AN120" s="66"/>
      <c r="AO120" s="23"/>
      <c r="AP120" s="24"/>
      <c r="AQ120" s="25"/>
      <c r="AR120" s="25"/>
      <c r="AS120" s="26"/>
      <c r="AT120" s="27"/>
      <c r="AU120" s="27"/>
      <c r="AV120" s="66"/>
      <c r="AW120" s="15" t="s">
        <v>66</v>
      </c>
      <c r="AX120" s="16"/>
      <c r="AY120" s="16">
        <v>16</v>
      </c>
      <c r="AZ120" s="16">
        <v>30</v>
      </c>
      <c r="BA120" s="16">
        <v>1850</v>
      </c>
      <c r="BB120" s="17">
        <v>174.34</v>
      </c>
      <c r="BC120" s="16">
        <v>52302</v>
      </c>
      <c r="BD120" s="66"/>
      <c r="BE120" s="15" t="s">
        <v>66</v>
      </c>
      <c r="BF120" s="16"/>
      <c r="BG120" s="16">
        <v>39</v>
      </c>
      <c r="BH120" s="16">
        <v>124</v>
      </c>
      <c r="BI120" s="16">
        <v>3180</v>
      </c>
      <c r="BJ120" s="17">
        <v>38.737580645161287</v>
      </c>
      <c r="BK120" s="16">
        <v>48034.6</v>
      </c>
      <c r="BL120" s="66"/>
      <c r="BM120" s="66"/>
    </row>
    <row r="121" spans="1:65" ht="15" x14ac:dyDescent="0.3">
      <c r="A121" s="23"/>
      <c r="B121" s="66"/>
      <c r="C121" s="66"/>
      <c r="D121" s="66"/>
      <c r="E121" s="66"/>
      <c r="F121" s="66"/>
      <c r="G121" s="66"/>
      <c r="H121" s="66"/>
      <c r="I121" s="23"/>
      <c r="J121" s="66"/>
      <c r="K121" s="66"/>
      <c r="L121" s="66"/>
      <c r="M121" s="66"/>
      <c r="N121" s="66"/>
      <c r="O121" s="66"/>
      <c r="P121" s="66"/>
      <c r="Q121" s="23"/>
      <c r="R121" s="66"/>
      <c r="S121" s="66"/>
      <c r="T121" s="66"/>
      <c r="U121" s="66"/>
      <c r="V121" s="66"/>
      <c r="W121" s="66"/>
      <c r="X121" s="66"/>
      <c r="Y121" s="23"/>
      <c r="Z121" s="66"/>
      <c r="AA121" s="66"/>
      <c r="AB121" s="66"/>
      <c r="AC121" s="66"/>
      <c r="AD121" s="66"/>
      <c r="AE121" s="66"/>
      <c r="AF121" s="66"/>
      <c r="AG121" s="23"/>
      <c r="AH121" s="24"/>
      <c r="AI121" s="25"/>
      <c r="AJ121" s="25"/>
      <c r="AK121" s="26"/>
      <c r="AL121" s="27"/>
      <c r="AM121" s="27"/>
      <c r="AN121" s="66"/>
      <c r="AO121" s="23"/>
      <c r="AP121" s="24"/>
      <c r="AQ121" s="25"/>
      <c r="AR121" s="25"/>
      <c r="AS121" s="26"/>
      <c r="AT121" s="27"/>
      <c r="AU121" s="27"/>
      <c r="AV121" s="66"/>
      <c r="AW121" s="18" t="s">
        <v>235</v>
      </c>
      <c r="AX121" s="19"/>
      <c r="AY121" s="20">
        <f>SUM(AY118:AY120)</f>
        <v>59</v>
      </c>
      <c r="AZ121" s="20">
        <f>SUM(AZ118:AZ120)</f>
        <v>157</v>
      </c>
      <c r="BA121" s="21"/>
      <c r="BB121" s="22"/>
      <c r="BC121" s="22">
        <f>SUM(BC118:BC120)</f>
        <v>121181.8</v>
      </c>
      <c r="BD121" s="66"/>
      <c r="BE121" s="18" t="s">
        <v>250</v>
      </c>
      <c r="BF121" s="19">
        <v>80</v>
      </c>
      <c r="BG121" s="20">
        <v>80</v>
      </c>
      <c r="BH121" s="20">
        <v>243</v>
      </c>
      <c r="BI121" s="21"/>
      <c r="BJ121" s="22"/>
      <c r="BK121" s="22">
        <v>107158.9</v>
      </c>
      <c r="BL121" s="66"/>
      <c r="BM121" s="66"/>
    </row>
    <row r="122" spans="1:65" ht="15" x14ac:dyDescent="0.3">
      <c r="A122" s="23"/>
      <c r="B122" s="66"/>
      <c r="C122" s="66"/>
      <c r="D122" s="66"/>
      <c r="E122" s="66"/>
      <c r="F122" s="66"/>
      <c r="G122" s="66"/>
      <c r="H122" s="66"/>
      <c r="I122" s="23"/>
      <c r="J122" s="66"/>
      <c r="K122" s="66"/>
      <c r="L122" s="66"/>
      <c r="M122" s="66"/>
      <c r="N122" s="66"/>
      <c r="O122" s="66"/>
      <c r="P122" s="66"/>
      <c r="Q122" s="23"/>
      <c r="R122" s="66"/>
      <c r="S122" s="66"/>
      <c r="T122" s="66"/>
      <c r="U122" s="66"/>
      <c r="V122" s="66"/>
      <c r="W122" s="66"/>
      <c r="X122" s="66"/>
      <c r="Y122" s="23"/>
      <c r="Z122" s="66"/>
      <c r="AA122" s="66"/>
      <c r="AB122" s="66"/>
      <c r="AC122" s="66"/>
      <c r="AD122" s="66"/>
      <c r="AE122" s="66"/>
      <c r="AF122" s="66"/>
      <c r="AG122" s="23"/>
      <c r="AH122" s="24"/>
      <c r="AI122" s="25"/>
      <c r="AJ122" s="25"/>
      <c r="AK122" s="26"/>
      <c r="AL122" s="27"/>
      <c r="AM122" s="27"/>
      <c r="AN122" s="66"/>
      <c r="AO122" s="23"/>
      <c r="AP122" s="24"/>
      <c r="AQ122" s="25"/>
      <c r="AR122" s="25"/>
      <c r="AS122" s="26"/>
      <c r="AT122" s="27"/>
      <c r="AU122" s="27"/>
      <c r="AV122" s="66"/>
      <c r="AW122" s="23"/>
      <c r="AX122" s="24"/>
      <c r="AY122" s="25"/>
      <c r="AZ122" s="25"/>
      <c r="BA122" s="26"/>
      <c r="BB122" s="27"/>
      <c r="BC122" s="27"/>
      <c r="BD122" s="66"/>
      <c r="BE122" s="23"/>
      <c r="BF122" s="24"/>
      <c r="BG122" s="25"/>
      <c r="BH122" s="25"/>
      <c r="BI122" s="26"/>
      <c r="BJ122" s="27"/>
      <c r="BK122" s="27"/>
      <c r="BL122" s="66"/>
      <c r="BM122" s="66"/>
    </row>
    <row r="123" spans="1:65" ht="60" x14ac:dyDescent="0.3">
      <c r="A123" s="23"/>
      <c r="B123" s="66"/>
      <c r="C123" s="66"/>
      <c r="D123" s="66"/>
      <c r="E123" s="66"/>
      <c r="F123" s="66"/>
      <c r="G123" s="66"/>
      <c r="H123" s="66"/>
      <c r="I123" s="23"/>
      <c r="J123" s="66"/>
      <c r="K123" s="66"/>
      <c r="L123" s="66"/>
      <c r="M123" s="66"/>
      <c r="N123" s="66"/>
      <c r="O123" s="66"/>
      <c r="P123" s="66"/>
      <c r="Q123" s="23"/>
      <c r="R123" s="66"/>
      <c r="S123" s="66"/>
      <c r="T123" s="66"/>
      <c r="U123" s="66"/>
      <c r="V123" s="66"/>
      <c r="W123" s="66"/>
      <c r="X123" s="66"/>
      <c r="Y123" s="23"/>
      <c r="Z123" s="66"/>
      <c r="AA123" s="66"/>
      <c r="AB123" s="66"/>
      <c r="AC123" s="66"/>
      <c r="AD123" s="66"/>
      <c r="AE123" s="66"/>
      <c r="AF123" s="66"/>
      <c r="AG123" s="23"/>
      <c r="AH123" s="24"/>
      <c r="AI123" s="25"/>
      <c r="AJ123" s="25"/>
      <c r="AK123" s="26"/>
      <c r="AL123" s="27"/>
      <c r="AM123" s="27"/>
      <c r="AN123" s="66"/>
      <c r="AO123" s="23"/>
      <c r="AP123" s="24"/>
      <c r="AQ123" s="25"/>
      <c r="AR123" s="25"/>
      <c r="AS123" s="26"/>
      <c r="AT123" s="27"/>
      <c r="AU123" s="27"/>
      <c r="AV123" s="66"/>
      <c r="AW123" s="23"/>
      <c r="AX123" s="275" t="s">
        <v>172</v>
      </c>
      <c r="AY123" s="275" t="s">
        <v>173</v>
      </c>
      <c r="AZ123" s="275" t="s">
        <v>0</v>
      </c>
      <c r="BA123" s="275" t="s">
        <v>1</v>
      </c>
      <c r="BB123" s="276" t="s">
        <v>115</v>
      </c>
      <c r="BC123" s="275" t="s">
        <v>2</v>
      </c>
      <c r="BD123" s="66"/>
      <c r="BE123" s="23"/>
      <c r="BF123" s="275" t="s">
        <v>172</v>
      </c>
      <c r="BG123" s="275" t="s">
        <v>173</v>
      </c>
      <c r="BH123" s="275" t="s">
        <v>0</v>
      </c>
      <c r="BI123" s="275" t="s">
        <v>1</v>
      </c>
      <c r="BJ123" s="276" t="s">
        <v>115</v>
      </c>
      <c r="BK123" s="275" t="s">
        <v>2</v>
      </c>
      <c r="BL123" s="66"/>
      <c r="BM123" s="66"/>
    </row>
    <row r="124" spans="1:65" ht="15" x14ac:dyDescent="0.3">
      <c r="A124" s="66"/>
      <c r="B124" s="1"/>
      <c r="C124" s="1"/>
      <c r="D124" s="2"/>
      <c r="E124" s="1"/>
      <c r="F124" s="3"/>
      <c r="G124" s="1"/>
      <c r="H124" s="66"/>
      <c r="I124" s="66"/>
      <c r="J124" s="1"/>
      <c r="K124" s="1"/>
      <c r="L124" s="2"/>
      <c r="M124" s="1"/>
      <c r="N124" s="3"/>
      <c r="O124" s="1"/>
      <c r="P124" s="5"/>
      <c r="Q124" s="66"/>
      <c r="R124" s="1" t="s">
        <v>117</v>
      </c>
      <c r="S124" s="1" t="s">
        <v>117</v>
      </c>
      <c r="T124" s="2" t="s">
        <v>113</v>
      </c>
      <c r="U124" s="1" t="s">
        <v>119</v>
      </c>
      <c r="V124" s="3" t="s">
        <v>114</v>
      </c>
      <c r="W124" s="1" t="s">
        <v>116</v>
      </c>
      <c r="X124" s="66"/>
      <c r="Y124" s="66"/>
      <c r="Z124" s="1" t="s">
        <v>117</v>
      </c>
      <c r="AA124" s="1" t="s">
        <v>117</v>
      </c>
      <c r="AB124" s="2" t="s">
        <v>113</v>
      </c>
      <c r="AC124" s="1" t="s">
        <v>119</v>
      </c>
      <c r="AD124" s="3" t="s">
        <v>114</v>
      </c>
      <c r="AE124" s="1" t="s">
        <v>116</v>
      </c>
      <c r="AF124" s="5"/>
      <c r="AG124" s="12"/>
      <c r="AH124" s="37" t="s">
        <v>117</v>
      </c>
      <c r="AI124" s="37" t="s">
        <v>117</v>
      </c>
      <c r="AJ124" s="10" t="s">
        <v>113</v>
      </c>
      <c r="AK124" s="37" t="s">
        <v>119</v>
      </c>
      <c r="AL124" s="11" t="s">
        <v>114</v>
      </c>
      <c r="AM124" s="37" t="s">
        <v>116</v>
      </c>
      <c r="AN124" s="66"/>
      <c r="AO124" s="12"/>
      <c r="AP124" s="37" t="s">
        <v>117</v>
      </c>
      <c r="AQ124" s="37" t="s">
        <v>117</v>
      </c>
      <c r="AR124" s="10" t="s">
        <v>113</v>
      </c>
      <c r="AS124" s="37" t="s">
        <v>119</v>
      </c>
      <c r="AT124" s="11" t="s">
        <v>114</v>
      </c>
      <c r="AU124" s="37" t="s">
        <v>116</v>
      </c>
      <c r="AV124" s="66"/>
      <c r="AW124" s="12"/>
      <c r="AX124" s="37" t="s">
        <v>117</v>
      </c>
      <c r="AY124" s="37" t="s">
        <v>117</v>
      </c>
      <c r="AZ124" s="10" t="s">
        <v>113</v>
      </c>
      <c r="BA124" s="37" t="s">
        <v>119</v>
      </c>
      <c r="BB124" s="11" t="s">
        <v>114</v>
      </c>
      <c r="BC124" s="37" t="s">
        <v>116</v>
      </c>
      <c r="BD124" s="66"/>
      <c r="BE124" s="12"/>
      <c r="BF124" s="37" t="s">
        <v>117</v>
      </c>
      <c r="BG124" s="37" t="s">
        <v>117</v>
      </c>
      <c r="BH124" s="10" t="s">
        <v>113</v>
      </c>
      <c r="BI124" s="37" t="s">
        <v>119</v>
      </c>
      <c r="BJ124" s="11" t="s">
        <v>114</v>
      </c>
      <c r="BK124" s="37" t="s">
        <v>116</v>
      </c>
      <c r="BL124" s="66"/>
      <c r="BM124" s="66"/>
    </row>
    <row r="125" spans="1:65" ht="15" x14ac:dyDescent="0.3">
      <c r="A125" s="94" t="s">
        <v>195</v>
      </c>
      <c r="B125" s="94"/>
      <c r="C125" s="94" t="s">
        <v>151</v>
      </c>
      <c r="D125" s="94" t="s">
        <v>152</v>
      </c>
      <c r="E125" s="94" t="s">
        <v>153</v>
      </c>
      <c r="F125" s="65" t="s">
        <v>154</v>
      </c>
      <c r="G125" s="94" t="s">
        <v>155</v>
      </c>
      <c r="H125" s="66"/>
      <c r="I125" s="94" t="s">
        <v>179</v>
      </c>
      <c r="J125" s="94"/>
      <c r="K125" s="94" t="s">
        <v>151</v>
      </c>
      <c r="L125" s="94" t="s">
        <v>152</v>
      </c>
      <c r="M125" s="94" t="s">
        <v>153</v>
      </c>
      <c r="N125" s="65" t="s">
        <v>154</v>
      </c>
      <c r="O125" s="94" t="s">
        <v>155</v>
      </c>
      <c r="P125" s="182"/>
      <c r="Q125" s="94" t="s">
        <v>179</v>
      </c>
      <c r="R125" s="94"/>
      <c r="S125" s="94"/>
      <c r="T125" s="94"/>
      <c r="U125" s="94"/>
      <c r="V125" s="65"/>
      <c r="W125" s="94"/>
      <c r="X125" s="66"/>
      <c r="Y125" s="247" t="s">
        <v>125</v>
      </c>
      <c r="Z125" s="247"/>
      <c r="AA125" s="247"/>
      <c r="AB125" s="247"/>
      <c r="AC125" s="247"/>
      <c r="AD125" s="4"/>
      <c r="AE125" s="247"/>
      <c r="AF125" s="182"/>
      <c r="AG125" s="159" t="s">
        <v>125</v>
      </c>
      <c r="AH125" s="159"/>
      <c r="AI125" s="159"/>
      <c r="AJ125" s="159"/>
      <c r="AK125" s="159"/>
      <c r="AL125" s="28"/>
      <c r="AM125" s="159"/>
      <c r="AN125" s="66"/>
      <c r="AO125" s="159" t="s">
        <v>125</v>
      </c>
      <c r="AP125" s="159"/>
      <c r="AQ125" s="159"/>
      <c r="AR125" s="159"/>
      <c r="AS125" s="159"/>
      <c r="AT125" s="28"/>
      <c r="AU125" s="159"/>
      <c r="AV125" s="66"/>
      <c r="AW125" s="159" t="s">
        <v>125</v>
      </c>
      <c r="AX125" s="159"/>
      <c r="AY125" s="159"/>
      <c r="AZ125" s="159"/>
      <c r="BA125" s="159"/>
      <c r="BB125" s="28"/>
      <c r="BC125" s="159"/>
      <c r="BD125" s="66"/>
      <c r="BE125" s="159" t="s">
        <v>125</v>
      </c>
      <c r="BF125" s="159"/>
      <c r="BG125" s="159"/>
      <c r="BH125" s="159"/>
      <c r="BI125" s="159"/>
      <c r="BJ125" s="28"/>
      <c r="BK125" s="159"/>
      <c r="BL125" s="66"/>
      <c r="BM125" s="66"/>
    </row>
    <row r="126" spans="1:65" ht="15" x14ac:dyDescent="0.3">
      <c r="A126" s="134" t="s">
        <v>67</v>
      </c>
      <c r="B126" s="118">
        <v>1677</v>
      </c>
      <c r="C126" s="118">
        <v>1410</v>
      </c>
      <c r="D126" s="118">
        <v>9979.9500000000007</v>
      </c>
      <c r="E126" s="118"/>
      <c r="F126" s="118"/>
      <c r="G126" s="118">
        <v>3157205.9999999995</v>
      </c>
      <c r="H126" s="66"/>
      <c r="I126" s="134" t="s">
        <v>67</v>
      </c>
      <c r="J126" s="118">
        <v>1677</v>
      </c>
      <c r="K126" s="118">
        <v>1410</v>
      </c>
      <c r="L126" s="118">
        <v>9450</v>
      </c>
      <c r="M126" s="118"/>
      <c r="N126" s="119"/>
      <c r="O126" s="118">
        <f>SUM(O127:O133)</f>
        <v>3294167.8243243247</v>
      </c>
      <c r="P126" s="81"/>
      <c r="Q126" s="134" t="s">
        <v>67</v>
      </c>
      <c r="R126" s="118">
        <v>1677</v>
      </c>
      <c r="S126" s="118">
        <v>1410</v>
      </c>
      <c r="T126" s="118">
        <v>9925</v>
      </c>
      <c r="U126" s="118"/>
      <c r="V126" s="168"/>
      <c r="W126" s="118">
        <f>SUM(W127:W133)</f>
        <v>4833670.6533856615</v>
      </c>
      <c r="X126" s="66"/>
      <c r="Y126" s="117" t="s">
        <v>67</v>
      </c>
      <c r="Z126" s="118">
        <v>1677</v>
      </c>
      <c r="AA126" s="118">
        <v>1410</v>
      </c>
      <c r="AB126" s="118">
        <v>10422</v>
      </c>
      <c r="AC126" s="119"/>
      <c r="AD126" s="120"/>
      <c r="AE126" s="118">
        <v>6196057.2225922924</v>
      </c>
      <c r="AF126" s="81"/>
      <c r="AG126" s="58" t="s">
        <v>67</v>
      </c>
      <c r="AH126" s="59">
        <v>1677</v>
      </c>
      <c r="AI126" s="59">
        <v>1398</v>
      </c>
      <c r="AJ126" s="59">
        <v>9212</v>
      </c>
      <c r="AK126" s="56"/>
      <c r="AL126" s="56"/>
      <c r="AM126" s="56">
        <v>3911658.4204914425</v>
      </c>
      <c r="AN126" s="66"/>
      <c r="AO126" s="58" t="s">
        <v>67</v>
      </c>
      <c r="AP126" s="59">
        <v>1677</v>
      </c>
      <c r="AQ126" s="59">
        <v>1398</v>
      </c>
      <c r="AR126" s="59">
        <v>8990</v>
      </c>
      <c r="AS126" s="56"/>
      <c r="AT126" s="56"/>
      <c r="AU126" s="56">
        <v>3666676.3000000007</v>
      </c>
      <c r="AV126" s="66"/>
      <c r="AW126" s="58" t="s">
        <v>67</v>
      </c>
      <c r="AX126" s="59">
        <v>1677</v>
      </c>
      <c r="AY126" s="59">
        <v>1252</v>
      </c>
      <c r="AZ126" s="59">
        <v>6153</v>
      </c>
      <c r="BA126" s="56"/>
      <c r="BB126" s="56"/>
      <c r="BC126" s="56">
        <v>3347048.7300000004</v>
      </c>
      <c r="BD126" s="66"/>
      <c r="BE126" s="58" t="s">
        <v>67</v>
      </c>
      <c r="BF126" s="59">
        <v>1677</v>
      </c>
      <c r="BG126" s="59">
        <v>1252</v>
      </c>
      <c r="BH126" s="59">
        <v>6771</v>
      </c>
      <c r="BI126" s="56"/>
      <c r="BJ126" s="56"/>
      <c r="BK126" s="56"/>
      <c r="BL126" s="66"/>
      <c r="BM126" s="66"/>
    </row>
    <row r="127" spans="1:65" ht="15" x14ac:dyDescent="0.3">
      <c r="A127" s="114" t="s">
        <v>68</v>
      </c>
      <c r="B127" s="67">
        <v>329</v>
      </c>
      <c r="C127" s="67">
        <v>296</v>
      </c>
      <c r="D127" s="67">
        <v>1967.8</v>
      </c>
      <c r="E127" s="67">
        <v>6647.9729729729734</v>
      </c>
      <c r="F127" s="82">
        <v>27.566724260595592</v>
      </c>
      <c r="G127" s="67">
        <v>542458</v>
      </c>
      <c r="H127" s="66"/>
      <c r="I127" s="114" t="s">
        <v>68</v>
      </c>
      <c r="J127" s="67">
        <v>329</v>
      </c>
      <c r="K127" s="67">
        <v>296</v>
      </c>
      <c r="L127" s="67">
        <v>1863</v>
      </c>
      <c r="M127" s="67">
        <v>6293.9189189189192</v>
      </c>
      <c r="N127" s="82">
        <v>30.398648648648653</v>
      </c>
      <c r="O127" s="67">
        <v>566326.82432432438</v>
      </c>
      <c r="P127" s="67"/>
      <c r="Q127" s="114" t="s">
        <v>68</v>
      </c>
      <c r="R127" s="67">
        <v>329</v>
      </c>
      <c r="S127" s="67">
        <v>296</v>
      </c>
      <c r="T127" s="67">
        <v>1957</v>
      </c>
      <c r="U127" s="67">
        <v>6611.4864864864867</v>
      </c>
      <c r="V127" s="82">
        <v>43.33513513513514</v>
      </c>
      <c r="W127" s="67">
        <v>848068.59459459467</v>
      </c>
      <c r="X127" s="66"/>
      <c r="Y127" s="66" t="s">
        <v>68</v>
      </c>
      <c r="Z127" s="67">
        <v>329</v>
      </c>
      <c r="AA127" s="67">
        <v>296</v>
      </c>
      <c r="AB127" s="67">
        <v>2054</v>
      </c>
      <c r="AC127" s="67">
        <v>6939.1891891891892</v>
      </c>
      <c r="AD127" s="68">
        <v>41.249729729729737</v>
      </c>
      <c r="AE127" s="67">
        <v>847269.44864864869</v>
      </c>
      <c r="AF127" s="67"/>
      <c r="AG127" s="12" t="s">
        <v>68</v>
      </c>
      <c r="AH127" s="13">
        <v>329</v>
      </c>
      <c r="AI127" s="13">
        <v>296</v>
      </c>
      <c r="AJ127" s="13">
        <v>1816</v>
      </c>
      <c r="AK127" s="13">
        <v>6135</v>
      </c>
      <c r="AL127" s="14">
        <v>34.317297297297294</v>
      </c>
      <c r="AM127" s="13">
        <v>623202.11891891889</v>
      </c>
      <c r="AN127" s="66"/>
      <c r="AO127" s="12" t="s">
        <v>68</v>
      </c>
      <c r="AP127" s="13">
        <v>329</v>
      </c>
      <c r="AQ127" s="13">
        <v>296</v>
      </c>
      <c r="AR127" s="13">
        <v>1776</v>
      </c>
      <c r="AS127" s="13">
        <v>6000</v>
      </c>
      <c r="AT127" s="14">
        <v>31.01</v>
      </c>
      <c r="AU127" s="13">
        <v>550737.6</v>
      </c>
      <c r="AV127" s="66"/>
      <c r="AW127" s="12" t="s">
        <v>68</v>
      </c>
      <c r="AX127" s="13">
        <v>329</v>
      </c>
      <c r="AY127" s="13">
        <v>266</v>
      </c>
      <c r="AZ127" s="13">
        <v>1210</v>
      </c>
      <c r="BA127" s="13">
        <v>4550</v>
      </c>
      <c r="BB127" s="14">
        <v>49.863412396694216</v>
      </c>
      <c r="BC127" s="13">
        <v>603347.29</v>
      </c>
      <c r="BD127" s="66"/>
      <c r="BE127" s="12" t="s">
        <v>68</v>
      </c>
      <c r="BF127" s="13">
        <v>329</v>
      </c>
      <c r="BG127" s="13">
        <v>266</v>
      </c>
      <c r="BH127" s="13">
        <v>1330</v>
      </c>
      <c r="BI127" s="13">
        <v>5000</v>
      </c>
      <c r="BJ127" s="14">
        <v>41.598421052631579</v>
      </c>
      <c r="BK127" s="13">
        <v>553259</v>
      </c>
      <c r="BL127" s="66"/>
      <c r="BM127" s="66"/>
    </row>
    <row r="128" spans="1:65" ht="15" x14ac:dyDescent="0.3">
      <c r="A128" s="114" t="s">
        <v>69</v>
      </c>
      <c r="B128" s="67">
        <v>678</v>
      </c>
      <c r="C128" s="67">
        <v>510</v>
      </c>
      <c r="D128" s="67">
        <v>2700.76</v>
      </c>
      <c r="E128" s="67">
        <v>5295.6078431372553</v>
      </c>
      <c r="F128" s="82">
        <v>30.443815814807682</v>
      </c>
      <c r="G128" s="67">
        <v>822214.4</v>
      </c>
      <c r="H128" s="66"/>
      <c r="I128" s="114" t="s">
        <v>69</v>
      </c>
      <c r="J128" s="67">
        <v>678</v>
      </c>
      <c r="K128" s="67">
        <v>510</v>
      </c>
      <c r="L128" s="67">
        <v>2558</v>
      </c>
      <c r="M128" s="67">
        <v>5015.6862745098042</v>
      </c>
      <c r="N128" s="82">
        <v>33.080000000000013</v>
      </c>
      <c r="O128" s="67">
        <v>846186.40000000026</v>
      </c>
      <c r="P128" s="67"/>
      <c r="Q128" s="114" t="s">
        <v>69</v>
      </c>
      <c r="R128" s="67">
        <v>678</v>
      </c>
      <c r="S128" s="67">
        <v>510</v>
      </c>
      <c r="T128" s="67">
        <v>2688</v>
      </c>
      <c r="U128" s="67">
        <v>5270.588235294118</v>
      </c>
      <c r="V128" s="82">
        <v>46.509901960784312</v>
      </c>
      <c r="W128" s="67">
        <v>1250186.1647058823</v>
      </c>
      <c r="X128" s="66"/>
      <c r="Y128" s="66" t="s">
        <v>69</v>
      </c>
      <c r="Z128" s="67">
        <v>678</v>
      </c>
      <c r="AA128" s="67">
        <v>510</v>
      </c>
      <c r="AB128" s="67">
        <v>2823</v>
      </c>
      <c r="AC128" s="67">
        <v>5535.2941176470586</v>
      </c>
      <c r="AD128" s="68">
        <v>56.562019607843141</v>
      </c>
      <c r="AE128" s="67">
        <v>1596745.8135294118</v>
      </c>
      <c r="AF128" s="67"/>
      <c r="AG128" s="12" t="s">
        <v>69</v>
      </c>
      <c r="AH128" s="13">
        <v>678</v>
      </c>
      <c r="AI128" s="13">
        <v>510</v>
      </c>
      <c r="AJ128" s="13">
        <v>2495</v>
      </c>
      <c r="AK128" s="13">
        <v>4860</v>
      </c>
      <c r="AL128" s="14">
        <v>39.133176470588246</v>
      </c>
      <c r="AM128" s="13">
        <v>976372.75294117676</v>
      </c>
      <c r="AN128" s="66"/>
      <c r="AO128" s="12" t="s">
        <v>69</v>
      </c>
      <c r="AP128" s="13">
        <v>678</v>
      </c>
      <c r="AQ128" s="13">
        <v>510</v>
      </c>
      <c r="AR128" s="13">
        <v>2435</v>
      </c>
      <c r="AS128" s="13">
        <v>4775</v>
      </c>
      <c r="AT128" s="14">
        <v>38.64</v>
      </c>
      <c r="AU128" s="13">
        <v>940884</v>
      </c>
      <c r="AV128" s="66"/>
      <c r="AW128" s="12" t="s">
        <v>69</v>
      </c>
      <c r="AX128" s="13">
        <v>678</v>
      </c>
      <c r="AY128" s="13">
        <v>459</v>
      </c>
      <c r="AZ128" s="13">
        <v>1675</v>
      </c>
      <c r="BA128" s="13">
        <v>3650</v>
      </c>
      <c r="BB128" s="14">
        <v>38.681545074626868</v>
      </c>
      <c r="BC128" s="13">
        <v>647915.88</v>
      </c>
      <c r="BD128" s="66"/>
      <c r="BE128" s="12" t="s">
        <v>69</v>
      </c>
      <c r="BF128" s="13">
        <v>678</v>
      </c>
      <c r="BG128" s="13">
        <v>459</v>
      </c>
      <c r="BH128" s="13">
        <v>1845</v>
      </c>
      <c r="BI128" s="13">
        <v>4019.6078431372548</v>
      </c>
      <c r="BJ128" s="14">
        <v>36.123616557734216</v>
      </c>
      <c r="BK128" s="13">
        <v>666480.72549019626</v>
      </c>
      <c r="BL128" s="66"/>
      <c r="BM128" s="66"/>
    </row>
    <row r="129" spans="1:65" ht="15" x14ac:dyDescent="0.3">
      <c r="A129" s="114" t="s">
        <v>70</v>
      </c>
      <c r="B129" s="67">
        <v>335</v>
      </c>
      <c r="C129" s="67">
        <v>302</v>
      </c>
      <c r="D129" s="67">
        <v>3030.41</v>
      </c>
      <c r="E129" s="67">
        <v>10034.470198675497</v>
      </c>
      <c r="F129" s="82">
        <v>28.432944717051488</v>
      </c>
      <c r="G129" s="67">
        <v>861634.79999999993</v>
      </c>
      <c r="H129" s="66"/>
      <c r="I129" s="114" t="s">
        <v>70</v>
      </c>
      <c r="J129" s="67">
        <v>335</v>
      </c>
      <c r="K129" s="67">
        <v>302</v>
      </c>
      <c r="L129" s="67">
        <v>2869</v>
      </c>
      <c r="M129" s="67">
        <v>9500</v>
      </c>
      <c r="N129" s="82">
        <v>31.586423841059606</v>
      </c>
      <c r="O129" s="67">
        <v>906214.5</v>
      </c>
      <c r="P129" s="67"/>
      <c r="Q129" s="114" t="s">
        <v>70</v>
      </c>
      <c r="R129" s="67">
        <v>335</v>
      </c>
      <c r="S129" s="67">
        <v>302</v>
      </c>
      <c r="T129" s="67">
        <v>3011</v>
      </c>
      <c r="U129" s="67">
        <v>9970.1986754966892</v>
      </c>
      <c r="V129" s="82">
        <v>46.850860927152311</v>
      </c>
      <c r="W129" s="67">
        <v>1410679.4225165562</v>
      </c>
      <c r="X129" s="66"/>
      <c r="Y129" s="66" t="s">
        <v>70</v>
      </c>
      <c r="Z129" s="67">
        <v>335</v>
      </c>
      <c r="AA129" s="67">
        <v>302</v>
      </c>
      <c r="AB129" s="67">
        <v>3162</v>
      </c>
      <c r="AC129" s="67">
        <v>10470.198675496689</v>
      </c>
      <c r="AD129" s="68">
        <v>56.967814569536429</v>
      </c>
      <c r="AE129" s="67">
        <v>1801322.2966887418</v>
      </c>
      <c r="AF129" s="67"/>
      <c r="AG129" s="12" t="s">
        <v>70</v>
      </c>
      <c r="AH129" s="13">
        <v>335</v>
      </c>
      <c r="AI129" s="13">
        <v>302</v>
      </c>
      <c r="AJ129" s="13">
        <v>2795</v>
      </c>
      <c r="AK129" s="13">
        <v>9255</v>
      </c>
      <c r="AL129" s="14">
        <v>39.407019867549671</v>
      </c>
      <c r="AM129" s="13">
        <v>1101426.2052980133</v>
      </c>
      <c r="AN129" s="66"/>
      <c r="AO129" s="12" t="s">
        <v>70</v>
      </c>
      <c r="AP129" s="13">
        <v>335</v>
      </c>
      <c r="AQ129" s="13">
        <v>302</v>
      </c>
      <c r="AR129" s="13">
        <v>2727</v>
      </c>
      <c r="AS129" s="13">
        <v>9030</v>
      </c>
      <c r="AT129" s="14">
        <v>39.89</v>
      </c>
      <c r="AU129" s="13">
        <v>1087800.3</v>
      </c>
      <c r="AV129" s="66"/>
      <c r="AW129" s="12" t="s">
        <v>70</v>
      </c>
      <c r="AX129" s="13">
        <v>335</v>
      </c>
      <c r="AY129" s="13">
        <v>272</v>
      </c>
      <c r="AZ129" s="13">
        <v>1863</v>
      </c>
      <c r="BA129" s="13">
        <v>9850</v>
      </c>
      <c r="BB129" s="14">
        <v>71.121457863660765</v>
      </c>
      <c r="BC129" s="13">
        <v>1324992.7600000002</v>
      </c>
      <c r="BD129" s="66"/>
      <c r="BE129" s="12" t="s">
        <v>70</v>
      </c>
      <c r="BF129" s="13">
        <v>335</v>
      </c>
      <c r="BG129" s="13">
        <v>272</v>
      </c>
      <c r="BH129" s="13">
        <v>2051</v>
      </c>
      <c r="BI129" s="13">
        <v>7540.4411764705883</v>
      </c>
      <c r="BJ129" s="14">
        <v>49.272352941176472</v>
      </c>
      <c r="BK129" s="13">
        <v>1010575.9588235294</v>
      </c>
      <c r="BL129" s="66"/>
      <c r="BM129" s="66"/>
    </row>
    <row r="130" spans="1:65" ht="15" x14ac:dyDescent="0.3">
      <c r="A130" s="114" t="s">
        <v>71</v>
      </c>
      <c r="B130" s="67">
        <v>50</v>
      </c>
      <c r="C130" s="67">
        <v>45</v>
      </c>
      <c r="D130" s="67">
        <v>142.66499999999999</v>
      </c>
      <c r="E130" s="67">
        <v>3170.3333333333335</v>
      </c>
      <c r="F130" s="82">
        <v>43.25</v>
      </c>
      <c r="G130" s="67">
        <v>61702.612499999996</v>
      </c>
      <c r="H130" s="66"/>
      <c r="I130" s="114" t="s">
        <v>71</v>
      </c>
      <c r="J130" s="67">
        <v>50</v>
      </c>
      <c r="K130" s="67">
        <v>45</v>
      </c>
      <c r="L130" s="67">
        <v>135</v>
      </c>
      <c r="M130" s="67">
        <v>3000</v>
      </c>
      <c r="N130" s="82">
        <v>47.88</v>
      </c>
      <c r="O130" s="67">
        <v>64638</v>
      </c>
      <c r="P130" s="67"/>
      <c r="Q130" s="114" t="s">
        <v>71</v>
      </c>
      <c r="R130" s="67">
        <v>50</v>
      </c>
      <c r="S130" s="67">
        <v>45</v>
      </c>
      <c r="T130" s="67">
        <v>142</v>
      </c>
      <c r="U130" s="67">
        <v>3155.5555555555557</v>
      </c>
      <c r="V130" s="82">
        <v>45.730000000000004</v>
      </c>
      <c r="W130" s="67">
        <v>64936.6</v>
      </c>
      <c r="X130" s="66"/>
      <c r="Y130" s="66" t="s">
        <v>71</v>
      </c>
      <c r="Z130" s="67">
        <v>50</v>
      </c>
      <c r="AA130" s="67">
        <v>45</v>
      </c>
      <c r="AB130" s="67">
        <v>150</v>
      </c>
      <c r="AC130" s="67">
        <v>3333.3333333333335</v>
      </c>
      <c r="AD130" s="68">
        <v>55.739999999999995</v>
      </c>
      <c r="AE130" s="67">
        <v>83610</v>
      </c>
      <c r="AF130" s="67"/>
      <c r="AG130" s="12" t="s">
        <v>71</v>
      </c>
      <c r="AH130" s="13">
        <v>50</v>
      </c>
      <c r="AI130" s="13">
        <v>40</v>
      </c>
      <c r="AJ130" s="13">
        <v>132</v>
      </c>
      <c r="AK130" s="13">
        <v>3300</v>
      </c>
      <c r="AL130" s="14">
        <v>37.47</v>
      </c>
      <c r="AM130" s="13">
        <v>49460.4</v>
      </c>
      <c r="AN130" s="66"/>
      <c r="AO130" s="12" t="s">
        <v>71</v>
      </c>
      <c r="AP130" s="13">
        <v>50</v>
      </c>
      <c r="AQ130" s="13">
        <v>40</v>
      </c>
      <c r="AR130" s="13">
        <v>128</v>
      </c>
      <c r="AS130" s="13">
        <v>3200</v>
      </c>
      <c r="AT130" s="14">
        <v>39.64</v>
      </c>
      <c r="AU130" s="13">
        <v>50739.199999999997</v>
      </c>
      <c r="AV130" s="66"/>
      <c r="AW130" s="12" t="s">
        <v>71</v>
      </c>
      <c r="AX130" s="13">
        <v>50</v>
      </c>
      <c r="AY130" s="13">
        <v>30</v>
      </c>
      <c r="AZ130" s="13">
        <v>87</v>
      </c>
      <c r="BA130" s="13">
        <v>2900</v>
      </c>
      <c r="BB130" s="14">
        <v>30</v>
      </c>
      <c r="BC130" s="13">
        <v>26100</v>
      </c>
      <c r="BD130" s="66"/>
      <c r="BE130" s="12" t="s">
        <v>71</v>
      </c>
      <c r="BF130" s="13">
        <v>50</v>
      </c>
      <c r="BG130" s="13">
        <v>30</v>
      </c>
      <c r="BH130" s="13">
        <v>96</v>
      </c>
      <c r="BI130" s="13">
        <v>3200</v>
      </c>
      <c r="BJ130" s="14">
        <v>35.25</v>
      </c>
      <c r="BK130" s="13">
        <v>33840</v>
      </c>
      <c r="BL130" s="66"/>
      <c r="BM130" s="66"/>
    </row>
    <row r="131" spans="1:65" ht="15" x14ac:dyDescent="0.3">
      <c r="A131" s="114" t="s">
        <v>72</v>
      </c>
      <c r="B131" s="67">
        <v>33</v>
      </c>
      <c r="C131" s="67">
        <v>30</v>
      </c>
      <c r="D131" s="67">
        <v>319.77499999999998</v>
      </c>
      <c r="E131" s="67">
        <v>10659.166666666666</v>
      </c>
      <c r="F131" s="82">
        <v>43.442322726917368</v>
      </c>
      <c r="G131" s="67">
        <v>138917.6875</v>
      </c>
      <c r="H131" s="66"/>
      <c r="I131" s="114" t="s">
        <v>72</v>
      </c>
      <c r="J131" s="67">
        <v>33</v>
      </c>
      <c r="K131" s="67">
        <v>30</v>
      </c>
      <c r="L131" s="67">
        <v>303</v>
      </c>
      <c r="M131" s="67">
        <v>10100</v>
      </c>
      <c r="N131" s="82">
        <v>48.156666666666673</v>
      </c>
      <c r="O131" s="67">
        <v>145914.70000000001</v>
      </c>
      <c r="P131" s="67"/>
      <c r="Q131" s="114" t="s">
        <v>72</v>
      </c>
      <c r="R131" s="67">
        <v>33</v>
      </c>
      <c r="S131" s="67">
        <v>30</v>
      </c>
      <c r="T131" s="67">
        <v>318</v>
      </c>
      <c r="U131" s="67">
        <v>10600</v>
      </c>
      <c r="V131" s="82">
        <v>72.273333333333341</v>
      </c>
      <c r="W131" s="67">
        <v>229829.2</v>
      </c>
      <c r="X131" s="66"/>
      <c r="Y131" s="66" t="s">
        <v>72</v>
      </c>
      <c r="Z131" s="67">
        <v>33</v>
      </c>
      <c r="AA131" s="67">
        <v>30</v>
      </c>
      <c r="AB131" s="67">
        <v>334</v>
      </c>
      <c r="AC131" s="67">
        <v>11133.333333333334</v>
      </c>
      <c r="AD131" s="68">
        <v>57.5</v>
      </c>
      <c r="AE131" s="67">
        <v>192050</v>
      </c>
      <c r="AF131" s="67"/>
      <c r="AG131" s="12" t="s">
        <v>72</v>
      </c>
      <c r="AH131" s="13">
        <v>33</v>
      </c>
      <c r="AI131" s="13">
        <v>30</v>
      </c>
      <c r="AJ131" s="13">
        <v>295</v>
      </c>
      <c r="AK131" s="13">
        <v>9850</v>
      </c>
      <c r="AL131" s="14">
        <v>68.693333333333356</v>
      </c>
      <c r="AM131" s="13">
        <v>202645.3333333334</v>
      </c>
      <c r="AN131" s="66"/>
      <c r="AO131" s="12" t="s">
        <v>72</v>
      </c>
      <c r="AP131" s="13">
        <v>33</v>
      </c>
      <c r="AQ131" s="13">
        <v>30</v>
      </c>
      <c r="AR131" s="13">
        <v>288</v>
      </c>
      <c r="AS131" s="13">
        <v>9600</v>
      </c>
      <c r="AT131" s="14">
        <v>49.97</v>
      </c>
      <c r="AU131" s="13">
        <v>143913.60000000001</v>
      </c>
      <c r="AV131" s="66"/>
      <c r="AW131" s="12" t="s">
        <v>72</v>
      </c>
      <c r="AX131" s="13">
        <v>33</v>
      </c>
      <c r="AY131" s="13">
        <v>27</v>
      </c>
      <c r="AZ131" s="13">
        <v>197</v>
      </c>
      <c r="BA131" s="13">
        <v>7300</v>
      </c>
      <c r="BB131" s="14">
        <v>53.894010152284274</v>
      </c>
      <c r="BC131" s="13">
        <v>106171.20000000003</v>
      </c>
      <c r="BD131" s="66"/>
      <c r="BE131" s="12" t="s">
        <v>72</v>
      </c>
      <c r="BF131" s="13">
        <v>33</v>
      </c>
      <c r="BG131" s="13">
        <v>27</v>
      </c>
      <c r="BH131" s="13">
        <v>216</v>
      </c>
      <c r="BI131" s="13">
        <v>8000</v>
      </c>
      <c r="BJ131" s="14">
        <v>46.94</v>
      </c>
      <c r="BK131" s="13">
        <v>101390.39999999999</v>
      </c>
      <c r="BL131" s="66"/>
      <c r="BM131" s="66"/>
    </row>
    <row r="132" spans="1:65" ht="15" x14ac:dyDescent="0.3">
      <c r="A132" s="114" t="s">
        <v>73</v>
      </c>
      <c r="B132" s="67">
        <v>25</v>
      </c>
      <c r="C132" s="67">
        <v>23</v>
      </c>
      <c r="D132" s="67">
        <v>95.11</v>
      </c>
      <c r="E132" s="67">
        <v>4135.217391304348</v>
      </c>
      <c r="F132" s="82">
        <v>40</v>
      </c>
      <c r="G132" s="67">
        <v>38044</v>
      </c>
      <c r="H132" s="66"/>
      <c r="I132" s="114" t="s">
        <v>73</v>
      </c>
      <c r="J132" s="67">
        <v>25</v>
      </c>
      <c r="K132" s="67">
        <v>23</v>
      </c>
      <c r="L132" s="67">
        <v>90</v>
      </c>
      <c r="M132" s="67">
        <v>3913.0434782608695</v>
      </c>
      <c r="N132" s="82">
        <v>44.29</v>
      </c>
      <c r="O132" s="67">
        <v>39861</v>
      </c>
      <c r="P132" s="67"/>
      <c r="Q132" s="114" t="s">
        <v>73</v>
      </c>
      <c r="R132" s="67">
        <v>25</v>
      </c>
      <c r="S132" s="67">
        <v>23</v>
      </c>
      <c r="T132" s="67">
        <v>95</v>
      </c>
      <c r="U132" s="67">
        <v>4130.434782608696</v>
      </c>
      <c r="V132" s="82">
        <v>56.81</v>
      </c>
      <c r="W132" s="67">
        <v>53969.5</v>
      </c>
      <c r="X132" s="66"/>
      <c r="Y132" s="66" t="s">
        <v>73</v>
      </c>
      <c r="Z132" s="67">
        <v>25</v>
      </c>
      <c r="AA132" s="67">
        <v>23</v>
      </c>
      <c r="AB132" s="67">
        <v>100</v>
      </c>
      <c r="AC132" s="67">
        <v>4347.826086956522</v>
      </c>
      <c r="AD132" s="68">
        <v>88.16</v>
      </c>
      <c r="AE132" s="67">
        <v>88160</v>
      </c>
      <c r="AF132" s="67"/>
      <c r="AG132" s="12" t="s">
        <v>73</v>
      </c>
      <c r="AH132" s="13">
        <v>25</v>
      </c>
      <c r="AI132" s="13">
        <v>20</v>
      </c>
      <c r="AJ132" s="13">
        <v>89</v>
      </c>
      <c r="AK132" s="13">
        <v>4450</v>
      </c>
      <c r="AL132" s="14">
        <v>57.05</v>
      </c>
      <c r="AM132" s="13">
        <v>50774.5</v>
      </c>
      <c r="AN132" s="66"/>
      <c r="AO132" s="12" t="s">
        <v>73</v>
      </c>
      <c r="AP132" s="13">
        <v>25</v>
      </c>
      <c r="AQ132" s="13">
        <v>20</v>
      </c>
      <c r="AR132" s="13">
        <v>86</v>
      </c>
      <c r="AS132" s="13">
        <v>4300</v>
      </c>
      <c r="AT132" s="14">
        <v>54.56</v>
      </c>
      <c r="AU132" s="13">
        <v>46921.599999999999</v>
      </c>
      <c r="AV132" s="66"/>
      <c r="AW132" s="12" t="s">
        <v>73</v>
      </c>
      <c r="AX132" s="13">
        <v>25</v>
      </c>
      <c r="AY132" s="13">
        <v>18</v>
      </c>
      <c r="AZ132" s="13">
        <v>59</v>
      </c>
      <c r="BA132" s="13">
        <v>3300</v>
      </c>
      <c r="BB132" s="14">
        <v>56.96</v>
      </c>
      <c r="BC132" s="13">
        <v>33606.400000000001</v>
      </c>
      <c r="BD132" s="66"/>
      <c r="BE132" s="12" t="s">
        <v>73</v>
      </c>
      <c r="BF132" s="13">
        <v>25</v>
      </c>
      <c r="BG132" s="13">
        <v>18</v>
      </c>
      <c r="BH132" s="13">
        <v>65</v>
      </c>
      <c r="BI132" s="13">
        <v>3611.1111111111113</v>
      </c>
      <c r="BJ132" s="14">
        <v>55</v>
      </c>
      <c r="BK132" s="13">
        <v>35750</v>
      </c>
      <c r="BL132" s="66"/>
      <c r="BM132" s="66"/>
    </row>
    <row r="133" spans="1:65" ht="15" x14ac:dyDescent="0.3">
      <c r="A133" s="114" t="s">
        <v>74</v>
      </c>
      <c r="B133" s="67">
        <v>227</v>
      </c>
      <c r="C133" s="67">
        <v>204</v>
      </c>
      <c r="D133" s="67">
        <v>1723.43</v>
      </c>
      <c r="E133" s="67">
        <v>8448.1862745098042</v>
      </c>
      <c r="F133" s="82">
        <v>40.166093197867042</v>
      </c>
      <c r="G133" s="67">
        <v>692234.5</v>
      </c>
      <c r="H133" s="66"/>
      <c r="I133" s="114" t="s">
        <v>74</v>
      </c>
      <c r="J133" s="67">
        <v>227</v>
      </c>
      <c r="K133" s="67">
        <v>204</v>
      </c>
      <c r="L133" s="67">
        <v>1632</v>
      </c>
      <c r="M133" s="67">
        <v>8000</v>
      </c>
      <c r="N133" s="82">
        <v>44.425637254901957</v>
      </c>
      <c r="O133" s="67">
        <v>725026.39999999991</v>
      </c>
      <c r="P133" s="67"/>
      <c r="Q133" s="114" t="s">
        <v>74</v>
      </c>
      <c r="R133" s="67">
        <v>227</v>
      </c>
      <c r="S133" s="67">
        <v>204</v>
      </c>
      <c r="T133" s="67">
        <v>1714</v>
      </c>
      <c r="U133" s="67">
        <v>8401.9607843137255</v>
      </c>
      <c r="V133" s="82">
        <v>56.942892156862754</v>
      </c>
      <c r="W133" s="67">
        <v>976001.17156862747</v>
      </c>
      <c r="X133" s="66"/>
      <c r="Y133" s="66" t="s">
        <v>74</v>
      </c>
      <c r="Z133" s="67">
        <v>227</v>
      </c>
      <c r="AA133" s="67">
        <v>204</v>
      </c>
      <c r="AB133" s="67">
        <v>1799</v>
      </c>
      <c r="AC133" s="67">
        <v>8818.6274509803916</v>
      </c>
      <c r="AD133" s="68">
        <v>88.21009803921568</v>
      </c>
      <c r="AE133" s="67">
        <v>1586899.66372549</v>
      </c>
      <c r="AF133" s="67"/>
      <c r="AG133" s="12" t="s">
        <v>74</v>
      </c>
      <c r="AH133" s="13">
        <v>227</v>
      </c>
      <c r="AI133" s="13">
        <v>200</v>
      </c>
      <c r="AJ133" s="13">
        <v>1590</v>
      </c>
      <c r="AK133" s="13">
        <v>7950</v>
      </c>
      <c r="AL133" s="14">
        <v>57.0929</v>
      </c>
      <c r="AM133" s="13">
        <v>907777.11</v>
      </c>
      <c r="AN133" s="66"/>
      <c r="AO133" s="12" t="s">
        <v>74</v>
      </c>
      <c r="AP133" s="13">
        <v>227</v>
      </c>
      <c r="AQ133" s="13">
        <v>200</v>
      </c>
      <c r="AR133" s="13">
        <v>1550</v>
      </c>
      <c r="AS133" s="13">
        <v>7750</v>
      </c>
      <c r="AT133" s="14">
        <v>54.56</v>
      </c>
      <c r="AU133" s="13">
        <v>845680</v>
      </c>
      <c r="AV133" s="66"/>
      <c r="AW133" s="12" t="s">
        <v>74</v>
      </c>
      <c r="AX133" s="13">
        <v>227</v>
      </c>
      <c r="AY133" s="13">
        <v>180</v>
      </c>
      <c r="AZ133" s="13">
        <v>1062</v>
      </c>
      <c r="BA133" s="13">
        <v>5900</v>
      </c>
      <c r="BB133" s="14">
        <v>56.959999999999994</v>
      </c>
      <c r="BC133" s="13">
        <v>604915.19999999995</v>
      </c>
      <c r="BD133" s="66"/>
      <c r="BE133" s="12" t="s">
        <v>74</v>
      </c>
      <c r="BF133" s="13">
        <v>227</v>
      </c>
      <c r="BG133" s="13">
        <v>180</v>
      </c>
      <c r="BH133" s="13">
        <v>1168</v>
      </c>
      <c r="BI133" s="13">
        <v>6488.8888888888887</v>
      </c>
      <c r="BJ133" s="14">
        <v>54.999999999999986</v>
      </c>
      <c r="BK133" s="13">
        <v>642399.99999999988</v>
      </c>
      <c r="BL133" s="66"/>
      <c r="BM133" s="66"/>
    </row>
    <row r="134" spans="1:65" ht="15" x14ac:dyDescent="0.3">
      <c r="A134" s="135" t="s">
        <v>75</v>
      </c>
      <c r="B134" s="122">
        <v>261</v>
      </c>
      <c r="C134" s="122">
        <v>235</v>
      </c>
      <c r="D134" s="122">
        <v>1835.9141176470587</v>
      </c>
      <c r="E134" s="122"/>
      <c r="F134" s="166"/>
      <c r="G134" s="122">
        <v>942613.28235294111</v>
      </c>
      <c r="H134" s="66"/>
      <c r="I134" s="135" t="s">
        <v>75</v>
      </c>
      <c r="J134" s="122">
        <v>261</v>
      </c>
      <c r="K134" s="122">
        <v>235</v>
      </c>
      <c r="L134" s="122">
        <v>1051</v>
      </c>
      <c r="M134" s="122"/>
      <c r="N134" s="166"/>
      <c r="O134" s="122">
        <f>SUM(O135:O136)</f>
        <v>387533.79459459451</v>
      </c>
      <c r="P134" s="81"/>
      <c r="Q134" s="135" t="s">
        <v>75</v>
      </c>
      <c r="R134" s="122">
        <v>261</v>
      </c>
      <c r="S134" s="122">
        <v>218</v>
      </c>
      <c r="T134" s="122">
        <v>1157</v>
      </c>
      <c r="U134" s="122"/>
      <c r="V134" s="166"/>
      <c r="W134" s="122">
        <f>W135+W136</f>
        <v>588775.01428571425</v>
      </c>
      <c r="X134" s="66"/>
      <c r="Y134" s="121" t="s">
        <v>75</v>
      </c>
      <c r="Z134" s="122">
        <v>261</v>
      </c>
      <c r="AA134" s="122">
        <v>218</v>
      </c>
      <c r="AB134" s="122">
        <v>1099</v>
      </c>
      <c r="AC134" s="122"/>
      <c r="AD134" s="123"/>
      <c r="AE134" s="122">
        <v>654988.53847619053</v>
      </c>
      <c r="AF134" s="81"/>
      <c r="AG134" s="55" t="s">
        <v>75</v>
      </c>
      <c r="AH134" s="56">
        <v>261</v>
      </c>
      <c r="AI134" s="56">
        <v>220</v>
      </c>
      <c r="AJ134" s="56">
        <v>951</v>
      </c>
      <c r="AK134" s="56"/>
      <c r="AL134" s="56"/>
      <c r="AM134" s="56">
        <v>473288.75717647065</v>
      </c>
      <c r="AN134" s="66"/>
      <c r="AO134" s="55" t="s">
        <v>75</v>
      </c>
      <c r="AP134" s="56">
        <v>261</v>
      </c>
      <c r="AQ134" s="56">
        <v>200</v>
      </c>
      <c r="AR134" s="56">
        <v>855</v>
      </c>
      <c r="AS134" s="56"/>
      <c r="AT134" s="56"/>
      <c r="AU134" s="56">
        <v>316182</v>
      </c>
      <c r="AV134" s="66"/>
      <c r="AW134" s="55" t="s">
        <v>75</v>
      </c>
      <c r="AX134" s="56">
        <v>261</v>
      </c>
      <c r="AY134" s="56">
        <v>200</v>
      </c>
      <c r="AZ134" s="56">
        <v>929</v>
      </c>
      <c r="BA134" s="56"/>
      <c r="BB134" s="56"/>
      <c r="BC134" s="56">
        <v>574230.75000000012</v>
      </c>
      <c r="BD134" s="66"/>
      <c r="BE134" s="55" t="s">
        <v>75</v>
      </c>
      <c r="BF134" s="56">
        <v>261</v>
      </c>
      <c r="BG134" s="56">
        <v>200</v>
      </c>
      <c r="BH134" s="56">
        <v>976</v>
      </c>
      <c r="BI134" s="56"/>
      <c r="BJ134" s="56"/>
      <c r="BK134" s="56"/>
      <c r="BL134" s="66"/>
      <c r="BM134" s="66"/>
    </row>
    <row r="135" spans="1:65" ht="15" x14ac:dyDescent="0.3">
      <c r="A135" s="114" t="s">
        <v>76</v>
      </c>
      <c r="B135" s="67">
        <v>206</v>
      </c>
      <c r="C135" s="67">
        <v>185</v>
      </c>
      <c r="D135" s="67">
        <v>1319.555294117647</v>
      </c>
      <c r="E135" s="67">
        <v>7132.7313195548486</v>
      </c>
      <c r="F135" s="82">
        <v>55.155552405355806</v>
      </c>
      <c r="G135" s="67">
        <v>727808.01176470576</v>
      </c>
      <c r="H135" s="66"/>
      <c r="I135" s="114" t="s">
        <v>76</v>
      </c>
      <c r="J135" s="67">
        <v>206</v>
      </c>
      <c r="K135" s="67">
        <v>185</v>
      </c>
      <c r="L135" s="67">
        <v>756</v>
      </c>
      <c r="M135" s="67">
        <v>4086.4864864864867</v>
      </c>
      <c r="N135" s="82">
        <v>39.336216216216208</v>
      </c>
      <c r="O135" s="67">
        <v>297381.79459459451</v>
      </c>
      <c r="P135" s="67"/>
      <c r="Q135" s="114" t="s">
        <v>76</v>
      </c>
      <c r="R135" s="67">
        <v>206</v>
      </c>
      <c r="S135" s="67">
        <v>168</v>
      </c>
      <c r="T135" s="67">
        <v>832</v>
      </c>
      <c r="U135" s="67">
        <v>4952.3809523809523</v>
      </c>
      <c r="V135" s="82">
        <v>48.738571428571426</v>
      </c>
      <c r="W135" s="67">
        <v>405504.91428571427</v>
      </c>
      <c r="X135" s="66"/>
      <c r="Y135" s="66" t="s">
        <v>76</v>
      </c>
      <c r="Z135" s="67">
        <v>206</v>
      </c>
      <c r="AA135" s="67">
        <v>168</v>
      </c>
      <c r="AB135" s="67">
        <v>790</v>
      </c>
      <c r="AC135" s="67">
        <v>4702.3809523809523</v>
      </c>
      <c r="AD135" s="68">
        <v>57.01761904761905</v>
      </c>
      <c r="AE135" s="67">
        <v>450439.19047619047</v>
      </c>
      <c r="AF135" s="67"/>
      <c r="AG135" s="12" t="s">
        <v>76</v>
      </c>
      <c r="AH135" s="13">
        <v>206</v>
      </c>
      <c r="AI135" s="13">
        <v>170</v>
      </c>
      <c r="AJ135" s="13">
        <v>684</v>
      </c>
      <c r="AK135" s="13">
        <v>4025</v>
      </c>
      <c r="AL135" s="14">
        <v>47.543529411764709</v>
      </c>
      <c r="AM135" s="13">
        <v>325197.74117647065</v>
      </c>
      <c r="AN135" s="66"/>
      <c r="AO135" s="12" t="s">
        <v>76</v>
      </c>
      <c r="AP135" s="13">
        <v>206</v>
      </c>
      <c r="AQ135" s="13">
        <v>150</v>
      </c>
      <c r="AR135" s="13">
        <v>615</v>
      </c>
      <c r="AS135" s="13">
        <v>4100</v>
      </c>
      <c r="AT135" s="14">
        <v>32.36</v>
      </c>
      <c r="AU135" s="13">
        <v>199014</v>
      </c>
      <c r="AV135" s="66"/>
      <c r="AW135" s="12" t="s">
        <v>76</v>
      </c>
      <c r="AX135" s="13">
        <v>206</v>
      </c>
      <c r="AY135" s="13">
        <v>150</v>
      </c>
      <c r="AZ135" s="13">
        <v>668</v>
      </c>
      <c r="BA135" s="13">
        <v>4450</v>
      </c>
      <c r="BB135" s="14">
        <v>61.667806886227552</v>
      </c>
      <c r="BC135" s="13">
        <v>411940.95000000007</v>
      </c>
      <c r="BD135" s="66"/>
      <c r="BE135" s="12" t="s">
        <v>76</v>
      </c>
      <c r="BF135" s="13">
        <v>206</v>
      </c>
      <c r="BG135" s="13">
        <v>150</v>
      </c>
      <c r="BH135" s="13">
        <v>702</v>
      </c>
      <c r="BI135" s="13">
        <v>4680</v>
      </c>
      <c r="BJ135" s="14">
        <v>62.975333333333332</v>
      </c>
      <c r="BK135" s="13">
        <v>442086.84</v>
      </c>
      <c r="BL135" s="66"/>
      <c r="BM135" s="66"/>
    </row>
    <row r="136" spans="1:65" ht="15" x14ac:dyDescent="0.3">
      <c r="A136" s="114" t="s">
        <v>77</v>
      </c>
      <c r="B136" s="67">
        <v>55</v>
      </c>
      <c r="C136" s="67">
        <v>50</v>
      </c>
      <c r="D136" s="67">
        <v>516.35882352941167</v>
      </c>
      <c r="E136" s="67">
        <v>10327.176470588234</v>
      </c>
      <c r="F136" s="82">
        <v>41.600000000000009</v>
      </c>
      <c r="G136" s="67">
        <v>214805.27058823529</v>
      </c>
      <c r="H136" s="66"/>
      <c r="I136" s="114" t="s">
        <v>77</v>
      </c>
      <c r="J136" s="67">
        <v>55</v>
      </c>
      <c r="K136" s="67">
        <v>50</v>
      </c>
      <c r="L136" s="67">
        <v>295</v>
      </c>
      <c r="M136" s="67">
        <v>5900</v>
      </c>
      <c r="N136" s="82">
        <v>30.559999999999995</v>
      </c>
      <c r="O136" s="67">
        <v>90151.999999999985</v>
      </c>
      <c r="P136" s="67"/>
      <c r="Q136" s="114" t="s">
        <v>77</v>
      </c>
      <c r="R136" s="67">
        <v>55</v>
      </c>
      <c r="S136" s="67">
        <v>50</v>
      </c>
      <c r="T136" s="67">
        <v>325</v>
      </c>
      <c r="U136" s="67">
        <v>6500</v>
      </c>
      <c r="V136" s="82">
        <v>56.390799999999992</v>
      </c>
      <c r="W136" s="67">
        <v>183270.09999999998</v>
      </c>
      <c r="X136" s="66"/>
      <c r="Y136" s="66" t="s">
        <v>77</v>
      </c>
      <c r="Z136" s="67">
        <v>55</v>
      </c>
      <c r="AA136" s="67">
        <v>50</v>
      </c>
      <c r="AB136" s="67">
        <v>309</v>
      </c>
      <c r="AC136" s="67">
        <v>6180</v>
      </c>
      <c r="AD136" s="68">
        <v>66.197199999999995</v>
      </c>
      <c r="AE136" s="67">
        <v>204549.348</v>
      </c>
      <c r="AF136" s="67"/>
      <c r="AG136" s="12" t="s">
        <v>77</v>
      </c>
      <c r="AH136" s="13">
        <v>55</v>
      </c>
      <c r="AI136" s="13">
        <v>50</v>
      </c>
      <c r="AJ136" s="13">
        <v>267</v>
      </c>
      <c r="AK136" s="13">
        <v>5350</v>
      </c>
      <c r="AL136" s="14">
        <v>55.464800000000004</v>
      </c>
      <c r="AM136" s="13">
        <v>148091.016</v>
      </c>
      <c r="AN136" s="66"/>
      <c r="AO136" s="12" t="s">
        <v>77</v>
      </c>
      <c r="AP136" s="13">
        <v>55</v>
      </c>
      <c r="AQ136" s="13">
        <v>50</v>
      </c>
      <c r="AR136" s="13">
        <v>240</v>
      </c>
      <c r="AS136" s="13">
        <v>4800</v>
      </c>
      <c r="AT136" s="14">
        <v>48.82</v>
      </c>
      <c r="AU136" s="13">
        <v>117168</v>
      </c>
      <c r="AV136" s="66"/>
      <c r="AW136" s="12" t="s">
        <v>77</v>
      </c>
      <c r="AX136" s="13">
        <v>55</v>
      </c>
      <c r="AY136" s="13">
        <v>50</v>
      </c>
      <c r="AZ136" s="13">
        <v>261</v>
      </c>
      <c r="BA136" s="13">
        <v>5220</v>
      </c>
      <c r="BB136" s="14">
        <v>62.180000000000007</v>
      </c>
      <c r="BC136" s="13">
        <v>162289.80000000002</v>
      </c>
      <c r="BD136" s="66"/>
      <c r="BE136" s="12" t="s">
        <v>77</v>
      </c>
      <c r="BF136" s="13">
        <v>55</v>
      </c>
      <c r="BG136" s="13">
        <v>50</v>
      </c>
      <c r="BH136" s="13">
        <v>274</v>
      </c>
      <c r="BI136" s="13">
        <v>5480</v>
      </c>
      <c r="BJ136" s="14">
        <v>71.850400000000008</v>
      </c>
      <c r="BK136" s="13">
        <v>196870.09600000002</v>
      </c>
      <c r="BL136" s="66"/>
      <c r="BM136" s="66"/>
    </row>
    <row r="137" spans="1:65" ht="15" x14ac:dyDescent="0.3">
      <c r="A137" s="135" t="s">
        <v>78</v>
      </c>
      <c r="B137" s="122">
        <v>185</v>
      </c>
      <c r="C137" s="122">
        <v>113</v>
      </c>
      <c r="D137" s="122">
        <v>1585.8635294117646</v>
      </c>
      <c r="E137" s="122"/>
      <c r="F137" s="166"/>
      <c r="G137" s="122">
        <v>734590.0517647058</v>
      </c>
      <c r="H137" s="66"/>
      <c r="I137" s="135" t="s">
        <v>78</v>
      </c>
      <c r="J137" s="122">
        <v>185</v>
      </c>
      <c r="K137" s="122">
        <v>113</v>
      </c>
      <c r="L137" s="122">
        <v>1972</v>
      </c>
      <c r="M137" s="122"/>
      <c r="N137" s="167"/>
      <c r="O137" s="122">
        <f>SUM(O138:O140)</f>
        <v>803935.39999999991</v>
      </c>
      <c r="P137" s="81"/>
      <c r="Q137" s="135" t="s">
        <v>78</v>
      </c>
      <c r="R137" s="122">
        <v>185</v>
      </c>
      <c r="S137" s="122">
        <v>113</v>
      </c>
      <c r="T137" s="122">
        <v>2050</v>
      </c>
      <c r="U137" s="122"/>
      <c r="V137" s="167"/>
      <c r="W137" s="122">
        <f>SUM(W138:W140)</f>
        <v>1327779.1499999999</v>
      </c>
      <c r="X137" s="66"/>
      <c r="Y137" s="121" t="s">
        <v>78</v>
      </c>
      <c r="Z137" s="122">
        <v>185</v>
      </c>
      <c r="AA137" s="122">
        <v>113</v>
      </c>
      <c r="AB137" s="122">
        <v>1846</v>
      </c>
      <c r="AC137" s="122"/>
      <c r="AD137" s="123"/>
      <c r="AE137" s="122">
        <v>912771.4</v>
      </c>
      <c r="AF137" s="81"/>
      <c r="AG137" s="55" t="s">
        <v>78</v>
      </c>
      <c r="AH137" s="56">
        <v>185</v>
      </c>
      <c r="AI137" s="56">
        <v>135</v>
      </c>
      <c r="AJ137" s="56">
        <v>2161</v>
      </c>
      <c r="AK137" s="56"/>
      <c r="AL137" s="56"/>
      <c r="AM137" s="56">
        <v>1150050.1927272729</v>
      </c>
      <c r="AN137" s="66"/>
      <c r="AO137" s="55" t="s">
        <v>78</v>
      </c>
      <c r="AP137" s="56">
        <v>185</v>
      </c>
      <c r="AQ137" s="56">
        <v>135</v>
      </c>
      <c r="AR137" s="56">
        <v>1851</v>
      </c>
      <c r="AS137" s="56"/>
      <c r="AT137" s="56"/>
      <c r="AU137" s="56">
        <v>1003087.2</v>
      </c>
      <c r="AV137" s="66"/>
      <c r="AW137" s="55" t="s">
        <v>78</v>
      </c>
      <c r="AX137" s="56">
        <v>185</v>
      </c>
      <c r="AY137" s="56">
        <v>135</v>
      </c>
      <c r="AZ137" s="56">
        <v>1733</v>
      </c>
      <c r="BA137" s="56"/>
      <c r="BB137" s="56"/>
      <c r="BC137" s="56">
        <v>1199591.6400000001</v>
      </c>
      <c r="BD137" s="66"/>
      <c r="BE137" s="55" t="s">
        <v>78</v>
      </c>
      <c r="BF137" s="56">
        <v>185</v>
      </c>
      <c r="BG137" s="56">
        <v>135</v>
      </c>
      <c r="BH137" s="56">
        <v>1821</v>
      </c>
      <c r="BI137" s="56"/>
      <c r="BJ137" s="56"/>
      <c r="BK137" s="56"/>
      <c r="BL137" s="66"/>
      <c r="BM137" s="66"/>
    </row>
    <row r="138" spans="1:65" ht="15" x14ac:dyDescent="0.3">
      <c r="A138" s="114" t="s">
        <v>79</v>
      </c>
      <c r="B138" s="67">
        <v>111</v>
      </c>
      <c r="C138" s="67">
        <v>56</v>
      </c>
      <c r="D138" s="67">
        <v>196.85294117647058</v>
      </c>
      <c r="E138" s="67">
        <v>3515.2310924369744</v>
      </c>
      <c r="F138" s="82">
        <v>42</v>
      </c>
      <c r="G138" s="67">
        <v>82678.235294117636</v>
      </c>
      <c r="H138" s="66"/>
      <c r="I138" s="114" t="s">
        <v>79</v>
      </c>
      <c r="J138" s="67">
        <v>111</v>
      </c>
      <c r="K138" s="67">
        <v>56</v>
      </c>
      <c r="L138" s="67">
        <v>977</v>
      </c>
      <c r="M138" s="67">
        <v>17446.428571428572</v>
      </c>
      <c r="N138" s="82">
        <v>38.799999999999997</v>
      </c>
      <c r="O138" s="67">
        <v>379076</v>
      </c>
      <c r="P138" s="67"/>
      <c r="Q138" s="114" t="s">
        <v>79</v>
      </c>
      <c r="R138" s="67">
        <v>111</v>
      </c>
      <c r="S138" s="67">
        <v>56</v>
      </c>
      <c r="T138" s="67">
        <v>1016</v>
      </c>
      <c r="U138" s="67">
        <v>18142.857142857141</v>
      </c>
      <c r="V138" s="82">
        <v>63.339999999999989</v>
      </c>
      <c r="W138" s="67">
        <v>643534.39999999991</v>
      </c>
      <c r="X138" s="66"/>
      <c r="Y138" s="66" t="s">
        <v>79</v>
      </c>
      <c r="Z138" s="67">
        <v>111</v>
      </c>
      <c r="AA138" s="67">
        <v>56</v>
      </c>
      <c r="AB138" s="67">
        <v>915</v>
      </c>
      <c r="AC138" s="67">
        <v>16339.285714285714</v>
      </c>
      <c r="AD138" s="68">
        <v>47.840000000000011</v>
      </c>
      <c r="AE138" s="67">
        <v>437736.00000000006</v>
      </c>
      <c r="AF138" s="67"/>
      <c r="AG138" s="12" t="s">
        <v>79</v>
      </c>
      <c r="AH138" s="13">
        <v>111</v>
      </c>
      <c r="AI138" s="13">
        <v>65</v>
      </c>
      <c r="AJ138" s="13">
        <v>1071</v>
      </c>
      <c r="AK138" s="13">
        <v>16480</v>
      </c>
      <c r="AL138" s="14">
        <v>51.94</v>
      </c>
      <c r="AM138" s="13">
        <v>556277.4</v>
      </c>
      <c r="AN138" s="66"/>
      <c r="AO138" s="12" t="s">
        <v>79</v>
      </c>
      <c r="AP138" s="13">
        <v>111</v>
      </c>
      <c r="AQ138" s="13">
        <v>65</v>
      </c>
      <c r="AR138" s="13">
        <v>917</v>
      </c>
      <c r="AS138" s="13">
        <v>14100</v>
      </c>
      <c r="AT138" s="14">
        <v>53.86</v>
      </c>
      <c r="AU138" s="13">
        <v>493896.2</v>
      </c>
      <c r="AV138" s="66"/>
      <c r="AW138" s="12" t="s">
        <v>79</v>
      </c>
      <c r="AX138" s="13">
        <v>111</v>
      </c>
      <c r="AY138" s="13">
        <v>65</v>
      </c>
      <c r="AZ138" s="13">
        <v>858</v>
      </c>
      <c r="BA138" s="13">
        <v>13200</v>
      </c>
      <c r="BB138" s="14">
        <v>69.06</v>
      </c>
      <c r="BC138" s="13">
        <v>592534.80000000005</v>
      </c>
      <c r="BD138" s="66"/>
      <c r="BE138" s="12" t="s">
        <v>79</v>
      </c>
      <c r="BF138" s="13">
        <v>111</v>
      </c>
      <c r="BG138" s="13">
        <v>65</v>
      </c>
      <c r="BH138" s="13">
        <v>901</v>
      </c>
      <c r="BI138" s="13">
        <v>13861.538461538461</v>
      </c>
      <c r="BJ138" s="14">
        <v>48.25</v>
      </c>
      <c r="BK138" s="13">
        <v>434732.5</v>
      </c>
      <c r="BL138" s="66"/>
      <c r="BM138" s="66"/>
    </row>
    <row r="139" spans="1:65" ht="15" x14ac:dyDescent="0.3">
      <c r="A139" s="114" t="s">
        <v>157</v>
      </c>
      <c r="B139" s="67">
        <v>18</v>
      </c>
      <c r="C139" s="67">
        <v>9</v>
      </c>
      <c r="D139" s="67">
        <v>21.198823529411765</v>
      </c>
      <c r="E139" s="67">
        <v>2355.4248366013071</v>
      </c>
      <c r="F139" s="82">
        <v>42</v>
      </c>
      <c r="G139" s="67">
        <v>8903.5058823529416</v>
      </c>
      <c r="H139" s="66"/>
      <c r="I139" s="114" t="s">
        <v>157</v>
      </c>
      <c r="J139" s="67">
        <v>18</v>
      </c>
      <c r="K139" s="67">
        <v>9</v>
      </c>
      <c r="L139" s="67">
        <v>157</v>
      </c>
      <c r="M139" s="67">
        <v>17444.444444444445</v>
      </c>
      <c r="N139" s="82">
        <v>38.799999999999997</v>
      </c>
      <c r="O139" s="67">
        <v>60915.999999999993</v>
      </c>
      <c r="P139" s="67"/>
      <c r="Q139" s="114" t="s">
        <v>157</v>
      </c>
      <c r="R139" s="67">
        <v>18</v>
      </c>
      <c r="S139" s="67">
        <v>9</v>
      </c>
      <c r="T139" s="67">
        <v>163</v>
      </c>
      <c r="U139" s="67">
        <v>18111.111111111109</v>
      </c>
      <c r="V139" s="82">
        <v>63.339999999999996</v>
      </c>
      <c r="W139" s="67">
        <v>103244.2</v>
      </c>
      <c r="X139" s="66"/>
      <c r="Y139" s="66" t="s">
        <v>128</v>
      </c>
      <c r="Z139" s="67">
        <v>18</v>
      </c>
      <c r="AA139" s="67">
        <v>9</v>
      </c>
      <c r="AB139" s="67">
        <v>147</v>
      </c>
      <c r="AC139" s="67">
        <v>16333.333333333334</v>
      </c>
      <c r="AD139" s="68">
        <v>47.84</v>
      </c>
      <c r="AE139" s="67">
        <v>70324.800000000003</v>
      </c>
      <c r="AF139" s="67"/>
      <c r="AG139" s="12" t="s">
        <v>128</v>
      </c>
      <c r="AH139" s="13">
        <v>18</v>
      </c>
      <c r="AI139" s="13">
        <v>15</v>
      </c>
      <c r="AJ139" s="13">
        <v>172</v>
      </c>
      <c r="AK139" s="13">
        <v>16700</v>
      </c>
      <c r="AL139" s="14">
        <v>51.94</v>
      </c>
      <c r="AM139" s="13">
        <v>89336.8</v>
      </c>
      <c r="AN139" s="66"/>
      <c r="AO139" s="12" t="s">
        <v>128</v>
      </c>
      <c r="AP139" s="13">
        <v>18</v>
      </c>
      <c r="AQ139" s="13">
        <v>15</v>
      </c>
      <c r="AR139" s="13">
        <v>147</v>
      </c>
      <c r="AS139" s="13">
        <v>9800</v>
      </c>
      <c r="AT139" s="14">
        <v>53.86</v>
      </c>
      <c r="AU139" s="13">
        <v>79174.2</v>
      </c>
      <c r="AV139" s="66"/>
      <c r="AW139" s="12" t="s">
        <v>128</v>
      </c>
      <c r="AX139" s="13">
        <v>18</v>
      </c>
      <c r="AY139" s="13">
        <v>15</v>
      </c>
      <c r="AZ139" s="13">
        <v>138</v>
      </c>
      <c r="BA139" s="13">
        <v>9200</v>
      </c>
      <c r="BB139" s="14">
        <v>69.06</v>
      </c>
      <c r="BC139" s="13">
        <v>95302.8</v>
      </c>
      <c r="BD139" s="66"/>
      <c r="BE139" s="12" t="s">
        <v>128</v>
      </c>
      <c r="BF139" s="13">
        <v>18</v>
      </c>
      <c r="BG139" s="13">
        <v>15</v>
      </c>
      <c r="BH139" s="13">
        <v>146</v>
      </c>
      <c r="BI139" s="13">
        <v>9733.3333333333339</v>
      </c>
      <c r="BJ139" s="14">
        <v>48.25</v>
      </c>
      <c r="BK139" s="13">
        <v>70445</v>
      </c>
      <c r="BL139" s="66"/>
      <c r="BM139" s="66"/>
    </row>
    <row r="140" spans="1:65" ht="15" x14ac:dyDescent="0.3">
      <c r="A140" s="114" t="s">
        <v>80</v>
      </c>
      <c r="B140" s="67">
        <v>56</v>
      </c>
      <c r="C140" s="67">
        <v>48</v>
      </c>
      <c r="D140" s="67">
        <v>1367.8117647058823</v>
      </c>
      <c r="E140" s="67">
        <v>28496.078431372549</v>
      </c>
      <c r="F140" s="82">
        <v>47.01</v>
      </c>
      <c r="G140" s="67">
        <v>643008.31058823527</v>
      </c>
      <c r="H140" s="66"/>
      <c r="I140" s="114" t="s">
        <v>80</v>
      </c>
      <c r="J140" s="67">
        <v>56</v>
      </c>
      <c r="K140" s="67">
        <v>48</v>
      </c>
      <c r="L140" s="67">
        <v>838</v>
      </c>
      <c r="M140" s="67">
        <v>17458.333333333332</v>
      </c>
      <c r="N140" s="82">
        <v>43.429999999999993</v>
      </c>
      <c r="O140" s="67">
        <v>363943.39999999997</v>
      </c>
      <c r="P140" s="67"/>
      <c r="Q140" s="114" t="s">
        <v>80</v>
      </c>
      <c r="R140" s="67">
        <v>56</v>
      </c>
      <c r="S140" s="67">
        <v>48</v>
      </c>
      <c r="T140" s="67">
        <v>871</v>
      </c>
      <c r="U140" s="67">
        <v>18145.833333333332</v>
      </c>
      <c r="V140" s="82">
        <v>66.705000000000013</v>
      </c>
      <c r="W140" s="67">
        <v>581000.55000000005</v>
      </c>
      <c r="X140" s="66"/>
      <c r="Y140" s="66" t="s">
        <v>80</v>
      </c>
      <c r="Z140" s="67">
        <v>56</v>
      </c>
      <c r="AA140" s="67">
        <v>48</v>
      </c>
      <c r="AB140" s="67">
        <v>784</v>
      </c>
      <c r="AC140" s="67">
        <v>16333.333333333334</v>
      </c>
      <c r="AD140" s="68">
        <v>51.621249999999996</v>
      </c>
      <c r="AE140" s="67">
        <v>404710.6</v>
      </c>
      <c r="AF140" s="67"/>
      <c r="AG140" s="12" t="s">
        <v>80</v>
      </c>
      <c r="AH140" s="13">
        <v>56</v>
      </c>
      <c r="AI140" s="13">
        <v>55</v>
      </c>
      <c r="AJ140" s="13">
        <v>918</v>
      </c>
      <c r="AK140" s="13">
        <v>16016</v>
      </c>
      <c r="AL140" s="14">
        <v>54.949454545454543</v>
      </c>
      <c r="AM140" s="13">
        <v>504435.99272727268</v>
      </c>
      <c r="AN140" s="66"/>
      <c r="AO140" s="12" t="s">
        <v>80</v>
      </c>
      <c r="AP140" s="13">
        <v>56</v>
      </c>
      <c r="AQ140" s="13">
        <v>55</v>
      </c>
      <c r="AR140" s="13">
        <v>787</v>
      </c>
      <c r="AS140" s="13">
        <v>14300</v>
      </c>
      <c r="AT140" s="14">
        <v>54.64</v>
      </c>
      <c r="AU140" s="13">
        <v>430016.8</v>
      </c>
      <c r="AV140" s="66"/>
      <c r="AW140" s="12" t="s">
        <v>80</v>
      </c>
      <c r="AX140" s="13">
        <v>56</v>
      </c>
      <c r="AY140" s="13">
        <v>55</v>
      </c>
      <c r="AZ140" s="13">
        <v>737</v>
      </c>
      <c r="BA140" s="13">
        <v>13400</v>
      </c>
      <c r="BB140" s="14">
        <v>69.437454545454543</v>
      </c>
      <c r="BC140" s="13">
        <v>511754.03999999992</v>
      </c>
      <c r="BD140" s="66"/>
      <c r="BE140" s="12" t="s">
        <v>80</v>
      </c>
      <c r="BF140" s="13">
        <v>56</v>
      </c>
      <c r="BG140" s="13">
        <v>55</v>
      </c>
      <c r="BH140" s="13">
        <v>774</v>
      </c>
      <c r="BI140" s="13">
        <v>14072.727272727272</v>
      </c>
      <c r="BJ140" s="14">
        <v>65.776545454545456</v>
      </c>
      <c r="BK140" s="13">
        <v>509110.46181818179</v>
      </c>
      <c r="BL140" s="66"/>
      <c r="BM140" s="66"/>
    </row>
    <row r="141" spans="1:65" ht="15.75" thickBot="1" x14ac:dyDescent="0.35">
      <c r="A141" s="149" t="s">
        <v>81</v>
      </c>
      <c r="B141" s="125">
        <v>7</v>
      </c>
      <c r="C141" s="125">
        <v>7</v>
      </c>
      <c r="D141" s="125">
        <v>105.5</v>
      </c>
      <c r="E141" s="125"/>
      <c r="F141" s="125"/>
      <c r="G141" s="125">
        <v>67520</v>
      </c>
      <c r="H141" s="66"/>
      <c r="I141" s="149" t="s">
        <v>81</v>
      </c>
      <c r="J141" s="150">
        <v>7</v>
      </c>
      <c r="K141" s="150">
        <v>7</v>
      </c>
      <c r="L141" s="150">
        <v>67</v>
      </c>
      <c r="M141" s="125">
        <v>9571.4285714285706</v>
      </c>
      <c r="N141" s="150">
        <v>59.11999999999999</v>
      </c>
      <c r="O141" s="125">
        <v>39610.399999999994</v>
      </c>
      <c r="P141" s="81"/>
      <c r="Q141" s="149" t="s">
        <v>81</v>
      </c>
      <c r="R141" s="125">
        <v>7</v>
      </c>
      <c r="S141" s="125">
        <v>7</v>
      </c>
      <c r="T141" s="125">
        <v>67</v>
      </c>
      <c r="U141" s="125">
        <v>9571.4285714285706</v>
      </c>
      <c r="V141" s="171">
        <v>63.837142857142865</v>
      </c>
      <c r="W141" s="125">
        <v>42770.885714285716</v>
      </c>
      <c r="X141" s="66"/>
      <c r="Y141" s="124" t="s">
        <v>81</v>
      </c>
      <c r="Z141" s="125">
        <v>7</v>
      </c>
      <c r="AA141" s="125">
        <v>7</v>
      </c>
      <c r="AB141" s="125">
        <v>63</v>
      </c>
      <c r="AC141" s="125">
        <v>9000</v>
      </c>
      <c r="AD141" s="126">
        <v>36.244285714285709</v>
      </c>
      <c r="AE141" s="125">
        <v>22833.899999999998</v>
      </c>
      <c r="AF141" s="81"/>
      <c r="AG141" s="145" t="s">
        <v>81</v>
      </c>
      <c r="AH141" s="146">
        <v>7</v>
      </c>
      <c r="AI141" s="146">
        <v>7</v>
      </c>
      <c r="AJ141" s="146">
        <v>60</v>
      </c>
      <c r="AK141" s="146">
        <v>8600</v>
      </c>
      <c r="AL141" s="147">
        <v>49.51</v>
      </c>
      <c r="AM141" s="146">
        <v>29706</v>
      </c>
      <c r="AN141" s="66"/>
      <c r="AO141" s="145" t="s">
        <v>81</v>
      </c>
      <c r="AP141" s="146">
        <v>7</v>
      </c>
      <c r="AQ141" s="146">
        <v>6</v>
      </c>
      <c r="AR141" s="146">
        <v>49</v>
      </c>
      <c r="AS141" s="146">
        <v>8200</v>
      </c>
      <c r="AT141" s="147">
        <v>46.2</v>
      </c>
      <c r="AU141" s="146">
        <v>22638</v>
      </c>
      <c r="AV141" s="66"/>
      <c r="AW141" s="145" t="s">
        <v>81</v>
      </c>
      <c r="AX141" s="146">
        <v>7</v>
      </c>
      <c r="AY141" s="146">
        <v>6</v>
      </c>
      <c r="AZ141" s="146">
        <v>45</v>
      </c>
      <c r="BA141" s="146">
        <v>7500</v>
      </c>
      <c r="BB141" s="147">
        <v>46.88</v>
      </c>
      <c r="BC141" s="146">
        <v>21096</v>
      </c>
      <c r="BD141" s="66"/>
      <c r="BE141" s="145" t="s">
        <v>81</v>
      </c>
      <c r="BF141" s="146">
        <v>7</v>
      </c>
      <c r="BG141" s="146">
        <v>6</v>
      </c>
      <c r="BH141" s="146">
        <v>41</v>
      </c>
      <c r="BI141" s="146">
        <v>6833.333333333333</v>
      </c>
      <c r="BJ141" s="147">
        <v>43.05</v>
      </c>
      <c r="BK141" s="146">
        <v>17650.5</v>
      </c>
      <c r="BL141" s="66"/>
      <c r="BM141" s="66"/>
    </row>
    <row r="142" spans="1:65" ht="15" x14ac:dyDescent="0.3">
      <c r="A142" s="18" t="s">
        <v>180</v>
      </c>
      <c r="B142" s="73">
        <v>2130</v>
      </c>
      <c r="C142" s="73">
        <v>1765</v>
      </c>
      <c r="D142" s="73">
        <v>13507.227647058824</v>
      </c>
      <c r="E142" s="73"/>
      <c r="F142" s="73"/>
      <c r="G142" s="73">
        <v>4901929.3341176463</v>
      </c>
      <c r="H142" s="66"/>
      <c r="I142" s="18" t="s">
        <v>180</v>
      </c>
      <c r="J142" s="73">
        <v>2130</v>
      </c>
      <c r="K142" s="73">
        <v>1765</v>
      </c>
      <c r="L142" s="73">
        <v>12540</v>
      </c>
      <c r="M142" s="73"/>
      <c r="N142" s="73"/>
      <c r="O142" s="73">
        <v>4525247.4189189197</v>
      </c>
      <c r="P142" s="78"/>
      <c r="Q142" s="18" t="s">
        <v>180</v>
      </c>
      <c r="R142" s="73">
        <v>2130</v>
      </c>
      <c r="S142" s="73">
        <v>1748</v>
      </c>
      <c r="T142" s="73">
        <v>13199</v>
      </c>
      <c r="U142" s="73"/>
      <c r="V142" s="73"/>
      <c r="W142" s="73">
        <v>6792995.7033856614</v>
      </c>
      <c r="X142" s="66"/>
      <c r="Y142" s="18" t="s">
        <v>180</v>
      </c>
      <c r="Z142" s="73">
        <v>2130</v>
      </c>
      <c r="AA142" s="74">
        <v>1748</v>
      </c>
      <c r="AB142" s="74">
        <v>13430</v>
      </c>
      <c r="AC142" s="75"/>
      <c r="AD142" s="76"/>
      <c r="AE142" s="76">
        <v>7786651.0610684827</v>
      </c>
      <c r="AF142" s="78"/>
      <c r="AG142" s="18" t="s">
        <v>180</v>
      </c>
      <c r="AH142" s="19">
        <v>2130</v>
      </c>
      <c r="AI142" s="20">
        <v>1760</v>
      </c>
      <c r="AJ142" s="20">
        <v>12384</v>
      </c>
      <c r="AK142" s="21"/>
      <c r="AL142" s="22"/>
      <c r="AM142" s="22">
        <v>5564703.3703951854</v>
      </c>
      <c r="AN142" s="66"/>
      <c r="AO142" s="18" t="s">
        <v>180</v>
      </c>
      <c r="AP142" s="20">
        <v>2130</v>
      </c>
      <c r="AQ142" s="20">
        <v>1739</v>
      </c>
      <c r="AR142" s="20">
        <v>11745</v>
      </c>
      <c r="AS142" s="21"/>
      <c r="AT142" s="22"/>
      <c r="AU142" s="22">
        <v>5008583.5000000009</v>
      </c>
      <c r="AV142" s="66"/>
      <c r="AW142" s="18" t="s">
        <v>180</v>
      </c>
      <c r="AX142" s="20">
        <v>2130</v>
      </c>
      <c r="AY142" s="20">
        <v>1593</v>
      </c>
      <c r="AZ142" s="20">
        <v>8860</v>
      </c>
      <c r="BA142" s="21"/>
      <c r="BB142" s="22"/>
      <c r="BC142" s="22">
        <v>5141967.12</v>
      </c>
      <c r="BD142" s="66"/>
      <c r="BE142" s="18" t="s">
        <v>180</v>
      </c>
      <c r="BF142" s="20">
        <v>2130</v>
      </c>
      <c r="BG142" s="20">
        <v>1593</v>
      </c>
      <c r="BH142" s="20">
        <v>9609</v>
      </c>
      <c r="BI142" s="21"/>
      <c r="BJ142" s="22"/>
      <c r="BK142" s="22">
        <v>4714591.4821319068</v>
      </c>
      <c r="BL142" s="66"/>
      <c r="BM142" s="66"/>
    </row>
    <row r="143" spans="1:65" ht="15" x14ac:dyDescent="0.3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23"/>
      <c r="AH143" s="24"/>
      <c r="AI143" s="25"/>
      <c r="AJ143" s="25"/>
      <c r="AK143" s="26"/>
      <c r="AL143" s="27"/>
      <c r="AM143" s="27"/>
      <c r="AN143" s="66"/>
      <c r="AO143" s="23"/>
      <c r="AP143" s="24"/>
      <c r="AQ143" s="25"/>
      <c r="AR143" s="25"/>
      <c r="AS143" s="26"/>
      <c r="AT143" s="27"/>
      <c r="AU143" s="27"/>
      <c r="AV143" s="66"/>
      <c r="AW143" s="23"/>
      <c r="AX143" s="24"/>
      <c r="AY143" s="25"/>
      <c r="AZ143" s="25"/>
      <c r="BA143" s="26"/>
      <c r="BB143" s="27"/>
      <c r="BC143" s="27"/>
      <c r="BD143" s="66"/>
      <c r="BE143" s="23"/>
      <c r="BF143" s="24"/>
      <c r="BG143" s="25"/>
      <c r="BH143" s="25"/>
      <c r="BI143" s="26"/>
      <c r="BJ143" s="27"/>
      <c r="BK143" s="27"/>
      <c r="BL143" s="66"/>
      <c r="BM143" s="66"/>
    </row>
    <row r="144" spans="1:65" ht="15" x14ac:dyDescent="0.3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77"/>
      <c r="Z144" s="78"/>
      <c r="AA144" s="79"/>
      <c r="AB144" s="79"/>
      <c r="AC144" s="80"/>
      <c r="AD144" s="81"/>
      <c r="AE144" s="81"/>
      <c r="AF144" s="66"/>
      <c r="AG144" s="12"/>
      <c r="AH144" s="12"/>
      <c r="AI144" s="12"/>
      <c r="AJ144" s="12"/>
      <c r="AK144" s="12"/>
      <c r="AL144" s="12"/>
      <c r="AM144" s="12"/>
      <c r="AN144" s="66"/>
      <c r="AO144" s="12"/>
      <c r="AP144" s="12"/>
      <c r="AQ144" s="12"/>
      <c r="AR144" s="12"/>
      <c r="AS144" s="12"/>
      <c r="AT144" s="12"/>
      <c r="AU144" s="12"/>
      <c r="AV144" s="66"/>
      <c r="AW144" s="12"/>
      <c r="AX144" s="12"/>
      <c r="AY144" s="12"/>
      <c r="AZ144" s="12"/>
      <c r="BA144" s="12"/>
      <c r="BB144" s="12"/>
      <c r="BC144" s="12"/>
      <c r="BD144" s="66"/>
      <c r="BE144" s="12"/>
      <c r="BF144" s="12"/>
      <c r="BG144" s="12"/>
      <c r="BH144" s="12"/>
      <c r="BI144" s="12"/>
      <c r="BJ144" s="12"/>
      <c r="BK144" s="12"/>
      <c r="BL144" s="66"/>
      <c r="BM144" s="66"/>
    </row>
    <row r="145" spans="1:65" ht="15" x14ac:dyDescent="0.3">
      <c r="A145" s="66"/>
      <c r="B145" s="1" t="s">
        <v>117</v>
      </c>
      <c r="C145" s="1" t="s">
        <v>117</v>
      </c>
      <c r="D145" s="2" t="s">
        <v>113</v>
      </c>
      <c r="E145" s="1" t="s">
        <v>119</v>
      </c>
      <c r="F145" s="3" t="s">
        <v>114</v>
      </c>
      <c r="G145" s="1" t="s">
        <v>25</v>
      </c>
      <c r="H145" s="66"/>
      <c r="I145" s="66"/>
      <c r="J145" s="1" t="s">
        <v>117</v>
      </c>
      <c r="K145" s="1" t="s">
        <v>117</v>
      </c>
      <c r="L145" s="2" t="s">
        <v>113</v>
      </c>
      <c r="M145" s="1" t="s">
        <v>119</v>
      </c>
      <c r="N145" s="3" t="s">
        <v>114</v>
      </c>
      <c r="O145" s="1" t="s">
        <v>25</v>
      </c>
      <c r="P145" s="5"/>
      <c r="Q145" s="66"/>
      <c r="R145" s="1" t="s">
        <v>117</v>
      </c>
      <c r="S145" s="1" t="s">
        <v>117</v>
      </c>
      <c r="T145" s="2" t="s">
        <v>113</v>
      </c>
      <c r="U145" s="1" t="s">
        <v>119</v>
      </c>
      <c r="V145" s="3" t="s">
        <v>114</v>
      </c>
      <c r="W145" s="1" t="s">
        <v>25</v>
      </c>
      <c r="X145" s="66"/>
      <c r="Y145" s="66"/>
      <c r="Z145" s="1" t="s">
        <v>117</v>
      </c>
      <c r="AA145" s="1" t="s">
        <v>117</v>
      </c>
      <c r="AB145" s="2" t="s">
        <v>113</v>
      </c>
      <c r="AC145" s="1" t="s">
        <v>119</v>
      </c>
      <c r="AD145" s="3" t="s">
        <v>114</v>
      </c>
      <c r="AE145" s="1" t="s">
        <v>25</v>
      </c>
      <c r="AF145" s="5"/>
      <c r="AG145" s="12"/>
      <c r="AH145" s="37" t="s">
        <v>117</v>
      </c>
      <c r="AI145" s="37" t="s">
        <v>117</v>
      </c>
      <c r="AJ145" s="10" t="s">
        <v>113</v>
      </c>
      <c r="AK145" s="37" t="s">
        <v>119</v>
      </c>
      <c r="AL145" s="11" t="s">
        <v>114</v>
      </c>
      <c r="AM145" s="37" t="s">
        <v>25</v>
      </c>
      <c r="AN145" s="66"/>
      <c r="AO145" s="12"/>
      <c r="AP145" s="37" t="s">
        <v>117</v>
      </c>
      <c r="AQ145" s="37" t="s">
        <v>117</v>
      </c>
      <c r="AR145" s="10" t="s">
        <v>113</v>
      </c>
      <c r="AS145" s="37" t="s">
        <v>119</v>
      </c>
      <c r="AT145" s="11" t="s">
        <v>114</v>
      </c>
      <c r="AU145" s="37" t="s">
        <v>25</v>
      </c>
      <c r="AV145" s="66"/>
      <c r="AW145" s="12"/>
      <c r="AX145" s="37" t="s">
        <v>117</v>
      </c>
      <c r="AY145" s="37" t="s">
        <v>117</v>
      </c>
      <c r="AZ145" s="10" t="s">
        <v>113</v>
      </c>
      <c r="BA145" s="37" t="s">
        <v>119</v>
      </c>
      <c r="BB145" s="11" t="s">
        <v>114</v>
      </c>
      <c r="BC145" s="37" t="s">
        <v>25</v>
      </c>
      <c r="BD145" s="66"/>
      <c r="BE145" s="12"/>
      <c r="BF145" s="37" t="s">
        <v>117</v>
      </c>
      <c r="BG145" s="37" t="s">
        <v>117</v>
      </c>
      <c r="BH145" s="10" t="s">
        <v>113</v>
      </c>
      <c r="BI145" s="37" t="s">
        <v>119</v>
      </c>
      <c r="BJ145" s="11" t="s">
        <v>114</v>
      </c>
      <c r="BK145" s="37" t="s">
        <v>25</v>
      </c>
      <c r="BL145" s="66"/>
      <c r="BM145" s="66"/>
    </row>
    <row r="146" spans="1:65" ht="15" x14ac:dyDescent="0.3">
      <c r="A146" s="94" t="s">
        <v>196</v>
      </c>
      <c r="B146" s="94"/>
      <c r="C146" s="94"/>
      <c r="D146" s="94"/>
      <c r="E146" s="94"/>
      <c r="F146" s="65"/>
      <c r="G146" s="94"/>
      <c r="H146" s="66"/>
      <c r="I146" s="94" t="s">
        <v>127</v>
      </c>
      <c r="J146" s="94"/>
      <c r="K146" s="94"/>
      <c r="L146" s="94"/>
      <c r="M146" s="94"/>
      <c r="N146" s="65"/>
      <c r="O146" s="94"/>
      <c r="P146" s="182"/>
      <c r="Q146" s="94" t="s">
        <v>127</v>
      </c>
      <c r="R146" s="94"/>
      <c r="S146" s="94"/>
      <c r="T146" s="94"/>
      <c r="U146" s="94"/>
      <c r="V146" s="65"/>
      <c r="W146" s="94"/>
      <c r="X146" s="66"/>
      <c r="Y146" s="247" t="s">
        <v>127</v>
      </c>
      <c r="Z146" s="247"/>
      <c r="AA146" s="247"/>
      <c r="AB146" s="247"/>
      <c r="AC146" s="247"/>
      <c r="AD146" s="4"/>
      <c r="AE146" s="247"/>
      <c r="AF146" s="182"/>
      <c r="AG146" s="159" t="s">
        <v>127</v>
      </c>
      <c r="AH146" s="159"/>
      <c r="AI146" s="159"/>
      <c r="AJ146" s="159"/>
      <c r="AK146" s="159"/>
      <c r="AL146" s="28"/>
      <c r="AM146" s="159"/>
      <c r="AN146" s="66"/>
      <c r="AO146" s="159" t="s">
        <v>127</v>
      </c>
      <c r="AP146" s="159"/>
      <c r="AQ146" s="159"/>
      <c r="AR146" s="159"/>
      <c r="AS146" s="159"/>
      <c r="AT146" s="28"/>
      <c r="AU146" s="159"/>
      <c r="AV146" s="66"/>
      <c r="AW146" s="159" t="s">
        <v>127</v>
      </c>
      <c r="AX146" s="159"/>
      <c r="AY146" s="159"/>
      <c r="AZ146" s="159"/>
      <c r="BA146" s="159"/>
      <c r="BB146" s="28"/>
      <c r="BC146" s="159"/>
      <c r="BD146" s="66"/>
      <c r="BE146" s="159" t="s">
        <v>127</v>
      </c>
      <c r="BF146" s="159"/>
      <c r="BG146" s="159"/>
      <c r="BH146" s="159"/>
      <c r="BI146" s="159"/>
      <c r="BJ146" s="28"/>
      <c r="BK146" s="159"/>
      <c r="BL146" s="66"/>
      <c r="BM146" s="66"/>
    </row>
    <row r="147" spans="1:65" ht="15" x14ac:dyDescent="0.3">
      <c r="A147" s="117" t="s">
        <v>82</v>
      </c>
      <c r="B147" s="294">
        <v>202</v>
      </c>
      <c r="C147" s="294">
        <v>133</v>
      </c>
      <c r="D147" s="294">
        <v>2246.9196098515149</v>
      </c>
      <c r="E147" s="179"/>
      <c r="F147" s="173"/>
      <c r="G147" s="294">
        <v>1816735.333677521</v>
      </c>
      <c r="H147" s="66"/>
      <c r="I147" s="117" t="s">
        <v>82</v>
      </c>
      <c r="J147" s="117">
        <v>202</v>
      </c>
      <c r="K147" s="117">
        <v>133</v>
      </c>
      <c r="L147" s="117">
        <v>761</v>
      </c>
      <c r="M147" s="154"/>
      <c r="N147" s="154"/>
      <c r="O147" s="118">
        <v>958599.01454430376</v>
      </c>
      <c r="P147" s="81"/>
      <c r="Q147" s="117" t="s">
        <v>82</v>
      </c>
      <c r="R147" s="179">
        <f>SUM(R148:R151)</f>
        <v>202</v>
      </c>
      <c r="S147" s="179">
        <v>133</v>
      </c>
      <c r="T147" s="179">
        <v>828</v>
      </c>
      <c r="U147" s="154"/>
      <c r="V147" s="154"/>
      <c r="W147" s="179">
        <f t="shared" ref="W147" si="13">SUM(W148:W151)</f>
        <v>646218.11589873408</v>
      </c>
      <c r="X147" s="66"/>
      <c r="Y147" s="121" t="s">
        <v>82</v>
      </c>
      <c r="Z147" s="122">
        <v>202</v>
      </c>
      <c r="AA147" s="122">
        <v>133</v>
      </c>
      <c r="AB147" s="122">
        <v>626</v>
      </c>
      <c r="AC147" s="122"/>
      <c r="AD147" s="123"/>
      <c r="AE147" s="122">
        <v>396908.14784267632</v>
      </c>
      <c r="AF147" s="295"/>
      <c r="AG147" s="55" t="s">
        <v>82</v>
      </c>
      <c r="AH147" s="56">
        <v>202</v>
      </c>
      <c r="AI147" s="56">
        <v>127</v>
      </c>
      <c r="AJ147" s="56">
        <v>485</v>
      </c>
      <c r="AK147" s="56"/>
      <c r="AL147" s="57"/>
      <c r="AM147" s="56">
        <v>265595.05220833333</v>
      </c>
      <c r="AN147" s="66"/>
      <c r="AO147" s="55" t="s">
        <v>82</v>
      </c>
      <c r="AP147" s="56">
        <v>202</v>
      </c>
      <c r="AQ147" s="56">
        <v>127</v>
      </c>
      <c r="AR147" s="56">
        <v>408</v>
      </c>
      <c r="AS147" s="56"/>
      <c r="AT147" s="57"/>
      <c r="AU147" s="56">
        <v>267667.5</v>
      </c>
      <c r="AV147" s="66"/>
      <c r="AW147" s="55" t="s">
        <v>239</v>
      </c>
      <c r="AX147" s="56">
        <v>202</v>
      </c>
      <c r="AY147" s="56">
        <v>127</v>
      </c>
      <c r="AZ147" s="56">
        <v>400</v>
      </c>
      <c r="BA147" s="56"/>
      <c r="BB147" s="57"/>
      <c r="BC147" s="56">
        <v>350739.12833333336</v>
      </c>
      <c r="BD147" s="66"/>
      <c r="BE147" s="55" t="s">
        <v>239</v>
      </c>
      <c r="BF147" s="56">
        <v>202</v>
      </c>
      <c r="BG147" s="56">
        <v>127</v>
      </c>
      <c r="BH147" s="56">
        <v>329</v>
      </c>
      <c r="BI147" s="56"/>
      <c r="BJ147" s="57"/>
      <c r="BK147" s="56">
        <v>231838.16666666666</v>
      </c>
      <c r="BL147" s="66"/>
      <c r="BM147" s="66"/>
    </row>
    <row r="148" spans="1:65" ht="15" x14ac:dyDescent="0.3">
      <c r="A148" s="66" t="s">
        <v>83</v>
      </c>
      <c r="B148" s="141">
        <v>101</v>
      </c>
      <c r="C148" s="141">
        <v>79</v>
      </c>
      <c r="D148" s="141">
        <v>1593.8621344948447</v>
      </c>
      <c r="E148" s="141">
        <v>20175.470056896767</v>
      </c>
      <c r="F148" s="176">
        <v>67.836392109917426</v>
      </c>
      <c r="G148" s="141">
        <v>1081218.5672474224</v>
      </c>
      <c r="H148" s="66"/>
      <c r="I148" s="66" t="s">
        <v>83</v>
      </c>
      <c r="J148" s="67">
        <v>101</v>
      </c>
      <c r="K148" s="67">
        <v>79</v>
      </c>
      <c r="L148" s="67">
        <v>419</v>
      </c>
      <c r="M148" s="67">
        <v>5303.7974683544307</v>
      </c>
      <c r="N148" s="82">
        <v>102.68784810126583</v>
      </c>
      <c r="O148" s="67">
        <v>430262.08354430384</v>
      </c>
      <c r="P148" s="67"/>
      <c r="Q148" s="114" t="s">
        <v>83</v>
      </c>
      <c r="R148" s="67">
        <v>101</v>
      </c>
      <c r="S148" s="67">
        <v>79</v>
      </c>
      <c r="T148" s="67">
        <v>461</v>
      </c>
      <c r="U148" s="67">
        <v>5835.4430379746836</v>
      </c>
      <c r="V148" s="82">
        <v>74.701139240506322</v>
      </c>
      <c r="W148" s="67">
        <v>344372.25189873413</v>
      </c>
      <c r="X148" s="66"/>
      <c r="Y148" s="66" t="s">
        <v>83</v>
      </c>
      <c r="Z148" s="67">
        <v>101</v>
      </c>
      <c r="AA148" s="67">
        <v>79</v>
      </c>
      <c r="AB148" s="67">
        <v>339</v>
      </c>
      <c r="AC148" s="67">
        <v>4291.1392405063289</v>
      </c>
      <c r="AD148" s="68">
        <v>56.045063291139243</v>
      </c>
      <c r="AE148" s="67">
        <v>189992.76455696201</v>
      </c>
      <c r="AF148" s="184"/>
      <c r="AG148" s="12" t="s">
        <v>83</v>
      </c>
      <c r="AH148" s="13">
        <v>101</v>
      </c>
      <c r="AI148" s="13">
        <v>75</v>
      </c>
      <c r="AJ148" s="13">
        <v>248</v>
      </c>
      <c r="AK148" s="13">
        <v>3300</v>
      </c>
      <c r="AL148" s="14">
        <v>28.836666666666666</v>
      </c>
      <c r="AM148" s="13">
        <v>71514.933333333334</v>
      </c>
      <c r="AN148" s="66"/>
      <c r="AO148" s="12" t="s">
        <v>83</v>
      </c>
      <c r="AP148" s="13">
        <v>101</v>
      </c>
      <c r="AQ148" s="13">
        <v>75</v>
      </c>
      <c r="AR148" s="13">
        <v>231</v>
      </c>
      <c r="AS148" s="13">
        <v>3080</v>
      </c>
      <c r="AT148" s="14">
        <v>67.400000000000006</v>
      </c>
      <c r="AU148" s="13">
        <v>155694</v>
      </c>
      <c r="AV148" s="66"/>
      <c r="AW148" s="12" t="s">
        <v>83</v>
      </c>
      <c r="AX148" s="13">
        <v>101</v>
      </c>
      <c r="AY148" s="13">
        <v>75</v>
      </c>
      <c r="AZ148" s="13">
        <v>254</v>
      </c>
      <c r="BA148" s="13">
        <v>3380</v>
      </c>
      <c r="BB148" s="14">
        <v>80.230666666666679</v>
      </c>
      <c r="BC148" s="13">
        <v>203785.89333333337</v>
      </c>
      <c r="BD148" s="66"/>
      <c r="BE148" s="12" t="s">
        <v>83</v>
      </c>
      <c r="BF148" s="13">
        <v>101</v>
      </c>
      <c r="BG148" s="13">
        <v>75</v>
      </c>
      <c r="BH148" s="13">
        <v>190</v>
      </c>
      <c r="BI148" s="13">
        <v>2533.3333333333335</v>
      </c>
      <c r="BJ148" s="14">
        <v>57.980666666666671</v>
      </c>
      <c r="BK148" s="13">
        <v>110163.26666666668</v>
      </c>
      <c r="BL148" s="66"/>
      <c r="BM148" s="66"/>
    </row>
    <row r="149" spans="1:65" ht="15" x14ac:dyDescent="0.3">
      <c r="A149" s="66" t="s">
        <v>84</v>
      </c>
      <c r="B149" s="141">
        <v>79</v>
      </c>
      <c r="C149" s="141">
        <v>42</v>
      </c>
      <c r="D149" s="141">
        <v>591.20649875656261</v>
      </c>
      <c r="E149" s="141">
        <v>14076.345208489585</v>
      </c>
      <c r="F149" s="176">
        <v>110.93451619007192</v>
      </c>
      <c r="G149" s="141">
        <v>655852.06907985627</v>
      </c>
      <c r="H149" s="66"/>
      <c r="I149" s="66" t="s">
        <v>84</v>
      </c>
      <c r="J149" s="67">
        <v>79</v>
      </c>
      <c r="K149" s="67">
        <v>42</v>
      </c>
      <c r="L149" s="67">
        <v>298</v>
      </c>
      <c r="M149" s="67">
        <v>7095.2380952380954</v>
      </c>
      <c r="N149" s="82">
        <v>157.30595</v>
      </c>
      <c r="O149" s="67">
        <v>468771.73099999997</v>
      </c>
      <c r="P149" s="67"/>
      <c r="Q149" s="114" t="s">
        <v>84</v>
      </c>
      <c r="R149" s="67">
        <v>79</v>
      </c>
      <c r="S149" s="67">
        <v>42</v>
      </c>
      <c r="T149" s="67">
        <v>328</v>
      </c>
      <c r="U149" s="67">
        <v>7809.5238095238092</v>
      </c>
      <c r="V149" s="82">
        <v>82.588800000000006</v>
      </c>
      <c r="W149" s="67">
        <v>270891.26400000002</v>
      </c>
      <c r="X149" s="66"/>
      <c r="Y149" s="66" t="s">
        <v>84</v>
      </c>
      <c r="Z149" s="67">
        <v>79</v>
      </c>
      <c r="AA149" s="67">
        <v>42</v>
      </c>
      <c r="AB149" s="67">
        <v>246</v>
      </c>
      <c r="AC149" s="67">
        <v>5857.1428571428569</v>
      </c>
      <c r="AD149" s="68">
        <v>74.43157857142856</v>
      </c>
      <c r="AE149" s="67">
        <v>183101.68328571427</v>
      </c>
      <c r="AF149" s="184"/>
      <c r="AG149" s="12" t="s">
        <v>84</v>
      </c>
      <c r="AH149" s="13">
        <v>79</v>
      </c>
      <c r="AI149" s="13">
        <v>40</v>
      </c>
      <c r="AJ149" s="13">
        <v>185</v>
      </c>
      <c r="AK149" s="13">
        <v>4630</v>
      </c>
      <c r="AL149" s="14">
        <v>87.605307500000009</v>
      </c>
      <c r="AM149" s="13">
        <v>162069.81887500003</v>
      </c>
      <c r="AN149" s="66"/>
      <c r="AO149" s="12" t="s">
        <v>84</v>
      </c>
      <c r="AP149" s="13">
        <v>79</v>
      </c>
      <c r="AQ149" s="13">
        <v>40</v>
      </c>
      <c r="AR149" s="13">
        <v>138</v>
      </c>
      <c r="AS149" s="13">
        <v>3450</v>
      </c>
      <c r="AT149" s="14">
        <v>65.540000000000006</v>
      </c>
      <c r="AU149" s="13">
        <v>90445.200000000012</v>
      </c>
      <c r="AV149" s="66"/>
      <c r="AW149" s="12" t="s">
        <v>84</v>
      </c>
      <c r="AX149" s="13">
        <v>79</v>
      </c>
      <c r="AY149" s="13">
        <v>40</v>
      </c>
      <c r="AZ149" s="13">
        <v>109</v>
      </c>
      <c r="BA149" s="13">
        <v>2725</v>
      </c>
      <c r="BB149" s="14">
        <v>115.0915</v>
      </c>
      <c r="BC149" s="13">
        <v>125449.735</v>
      </c>
      <c r="BD149" s="66"/>
      <c r="BE149" s="12" t="s">
        <v>84</v>
      </c>
      <c r="BF149" s="13">
        <v>79</v>
      </c>
      <c r="BG149" s="13">
        <v>40</v>
      </c>
      <c r="BH149" s="13">
        <v>105</v>
      </c>
      <c r="BI149" s="13">
        <v>2625</v>
      </c>
      <c r="BJ149" s="14">
        <v>79.37</v>
      </c>
      <c r="BK149" s="13">
        <v>83338.5</v>
      </c>
      <c r="BL149" s="66"/>
      <c r="BM149" s="66"/>
    </row>
    <row r="150" spans="1:65" ht="15" x14ac:dyDescent="0.3">
      <c r="A150" s="66" t="s">
        <v>85</v>
      </c>
      <c r="B150" s="141">
        <v>2</v>
      </c>
      <c r="C150" s="141">
        <v>2</v>
      </c>
      <c r="D150" s="141">
        <v>35</v>
      </c>
      <c r="E150" s="141">
        <v>17500</v>
      </c>
      <c r="F150" s="176">
        <v>55</v>
      </c>
      <c r="G150" s="141">
        <v>19250</v>
      </c>
      <c r="H150" s="66"/>
      <c r="I150" s="66" t="s">
        <v>85</v>
      </c>
      <c r="J150" s="67">
        <v>2</v>
      </c>
      <c r="K150" s="67">
        <v>2</v>
      </c>
      <c r="L150" s="67">
        <v>18</v>
      </c>
      <c r="M150" s="67">
        <v>9000</v>
      </c>
      <c r="N150" s="82">
        <v>55</v>
      </c>
      <c r="O150" s="67">
        <v>9900</v>
      </c>
      <c r="P150" s="67"/>
      <c r="Q150" s="114" t="s">
        <v>85</v>
      </c>
      <c r="R150" s="67">
        <v>2</v>
      </c>
      <c r="S150" s="67">
        <v>2</v>
      </c>
      <c r="T150" s="67">
        <v>18</v>
      </c>
      <c r="U150" s="67">
        <v>9000</v>
      </c>
      <c r="V150" s="82">
        <v>55</v>
      </c>
      <c r="W150" s="67">
        <v>9900</v>
      </c>
      <c r="X150" s="66"/>
      <c r="Y150" s="66" t="s">
        <v>85</v>
      </c>
      <c r="Z150" s="67">
        <v>2</v>
      </c>
      <c r="AA150" s="67">
        <v>2</v>
      </c>
      <c r="AB150" s="67">
        <v>18</v>
      </c>
      <c r="AC150" s="67">
        <v>9000</v>
      </c>
      <c r="AD150" s="68">
        <v>29.910000000000004</v>
      </c>
      <c r="AE150" s="67">
        <v>5383.8</v>
      </c>
      <c r="AF150" s="184"/>
      <c r="AG150" s="12" t="s">
        <v>85</v>
      </c>
      <c r="AH150" s="13">
        <v>2</v>
      </c>
      <c r="AI150" s="13">
        <v>2</v>
      </c>
      <c r="AJ150" s="13">
        <v>17</v>
      </c>
      <c r="AK150" s="13">
        <v>8600</v>
      </c>
      <c r="AL150" s="14">
        <v>24.99</v>
      </c>
      <c r="AM150" s="13">
        <v>4248.3</v>
      </c>
      <c r="AN150" s="66"/>
      <c r="AO150" s="12" t="s">
        <v>85</v>
      </c>
      <c r="AP150" s="13">
        <v>2</v>
      </c>
      <c r="AQ150" s="13">
        <v>2</v>
      </c>
      <c r="AR150" s="13">
        <v>15</v>
      </c>
      <c r="AS150" s="13">
        <v>7500</v>
      </c>
      <c r="AT150" s="14">
        <v>32.049999999999997</v>
      </c>
      <c r="AU150" s="13">
        <v>4807.4999999999991</v>
      </c>
      <c r="AV150" s="66"/>
      <c r="AW150" s="12" t="s">
        <v>85</v>
      </c>
      <c r="AX150" s="13">
        <v>2</v>
      </c>
      <c r="AY150" s="13">
        <v>2</v>
      </c>
      <c r="AZ150" s="13">
        <v>15</v>
      </c>
      <c r="BA150" s="13">
        <v>7500</v>
      </c>
      <c r="BB150" s="14">
        <v>36.29</v>
      </c>
      <c r="BC150" s="13">
        <v>5443.5</v>
      </c>
      <c r="BD150" s="66"/>
      <c r="BE150" s="12" t="s">
        <v>85</v>
      </c>
      <c r="BF150" s="13">
        <v>2</v>
      </c>
      <c r="BG150" s="13">
        <v>2</v>
      </c>
      <c r="BH150" s="13">
        <v>14</v>
      </c>
      <c r="BI150" s="13">
        <v>7000</v>
      </c>
      <c r="BJ150" s="14">
        <v>40.9</v>
      </c>
      <c r="BK150" s="13">
        <v>5726</v>
      </c>
      <c r="BL150" s="66"/>
      <c r="BM150" s="66"/>
    </row>
    <row r="151" spans="1:65" ht="15" x14ac:dyDescent="0.3">
      <c r="A151" s="66" t="s">
        <v>86</v>
      </c>
      <c r="B151" s="141">
        <v>20</v>
      </c>
      <c r="C151" s="141">
        <v>10</v>
      </c>
      <c r="D151" s="141">
        <v>26.850976600107622</v>
      </c>
      <c r="E151" s="141">
        <v>2685.097660010762</v>
      </c>
      <c r="F151" s="176">
        <v>224.99999999999997</v>
      </c>
      <c r="G151" s="141">
        <v>60414.697350242139</v>
      </c>
      <c r="H151" s="66"/>
      <c r="I151" s="66" t="s">
        <v>86</v>
      </c>
      <c r="J151" s="67">
        <v>20</v>
      </c>
      <c r="K151" s="67">
        <v>10</v>
      </c>
      <c r="L151" s="67">
        <v>26</v>
      </c>
      <c r="M151" s="67">
        <v>2600</v>
      </c>
      <c r="N151" s="82">
        <v>191.01999999999998</v>
      </c>
      <c r="O151" s="67">
        <v>49665.2</v>
      </c>
      <c r="P151" s="67"/>
      <c r="Q151" s="114" t="s">
        <v>86</v>
      </c>
      <c r="R151" s="67">
        <v>20</v>
      </c>
      <c r="S151" s="67">
        <v>10</v>
      </c>
      <c r="T151" s="67">
        <v>21</v>
      </c>
      <c r="U151" s="67">
        <v>2100</v>
      </c>
      <c r="V151" s="82">
        <v>100.26000000000002</v>
      </c>
      <c r="W151" s="67">
        <v>21054.600000000002</v>
      </c>
      <c r="X151" s="66"/>
      <c r="Y151" s="66" t="s">
        <v>86</v>
      </c>
      <c r="Z151" s="67">
        <v>20</v>
      </c>
      <c r="AA151" s="67">
        <v>10</v>
      </c>
      <c r="AB151" s="67">
        <v>23</v>
      </c>
      <c r="AC151" s="67">
        <v>2300</v>
      </c>
      <c r="AD151" s="68">
        <v>80.13000000000001</v>
      </c>
      <c r="AE151" s="67">
        <v>18429.900000000001</v>
      </c>
      <c r="AF151" s="184"/>
      <c r="AG151" s="12" t="s">
        <v>86</v>
      </c>
      <c r="AH151" s="13">
        <v>20</v>
      </c>
      <c r="AI151" s="13">
        <v>10</v>
      </c>
      <c r="AJ151" s="13">
        <v>35</v>
      </c>
      <c r="AK151" s="13">
        <v>3500</v>
      </c>
      <c r="AL151" s="14">
        <v>79.319999999999993</v>
      </c>
      <c r="AM151" s="13">
        <v>27762</v>
      </c>
      <c r="AN151" s="66"/>
      <c r="AO151" s="12" t="s">
        <v>86</v>
      </c>
      <c r="AP151" s="13">
        <v>20</v>
      </c>
      <c r="AQ151" s="13">
        <v>10</v>
      </c>
      <c r="AR151" s="13">
        <v>24</v>
      </c>
      <c r="AS151" s="13">
        <v>2410</v>
      </c>
      <c r="AT151" s="14">
        <v>69.67</v>
      </c>
      <c r="AU151" s="13">
        <v>16720.8</v>
      </c>
      <c r="AV151" s="66"/>
      <c r="AW151" s="12" t="s">
        <v>86</v>
      </c>
      <c r="AX151" s="13">
        <v>20</v>
      </c>
      <c r="AY151" s="13">
        <v>10</v>
      </c>
      <c r="AZ151" s="13">
        <v>22</v>
      </c>
      <c r="BA151" s="13">
        <v>2200</v>
      </c>
      <c r="BB151" s="14">
        <v>72.999999999999986</v>
      </c>
      <c r="BC151" s="13">
        <v>16059.999999999998</v>
      </c>
      <c r="BD151" s="66"/>
      <c r="BE151" s="12" t="s">
        <v>86</v>
      </c>
      <c r="BF151" s="13">
        <v>20</v>
      </c>
      <c r="BG151" s="13">
        <v>10</v>
      </c>
      <c r="BH151" s="13">
        <v>20</v>
      </c>
      <c r="BI151" s="13">
        <v>2000</v>
      </c>
      <c r="BJ151" s="14">
        <v>163.05199999999999</v>
      </c>
      <c r="BK151" s="13">
        <v>32610.400000000001</v>
      </c>
      <c r="BL151" s="66"/>
      <c r="BM151" s="66"/>
    </row>
    <row r="152" spans="1:65" ht="15" x14ac:dyDescent="0.3">
      <c r="A152" s="135" t="s">
        <v>87</v>
      </c>
      <c r="B152" s="296">
        <v>736</v>
      </c>
      <c r="C152" s="296">
        <v>213</v>
      </c>
      <c r="D152" s="296">
        <v>2727.8330049373913</v>
      </c>
      <c r="E152" s="296"/>
      <c r="F152" s="297"/>
      <c r="G152" s="296">
        <v>3551003.7863034639</v>
      </c>
      <c r="H152" s="66"/>
      <c r="I152" s="135" t="s">
        <v>87</v>
      </c>
      <c r="J152" s="121">
        <v>736</v>
      </c>
      <c r="K152" s="121">
        <v>213</v>
      </c>
      <c r="L152" s="121">
        <v>923</v>
      </c>
      <c r="M152" s="121"/>
      <c r="N152" s="181"/>
      <c r="O152" s="122">
        <v>715903.10103769833</v>
      </c>
      <c r="P152" s="81"/>
      <c r="Q152" s="135" t="s">
        <v>87</v>
      </c>
      <c r="R152" s="298">
        <f>SUM(R153:R157)</f>
        <v>736</v>
      </c>
      <c r="S152" s="298">
        <v>223</v>
      </c>
      <c r="T152" s="298">
        <v>881</v>
      </c>
      <c r="U152" s="180"/>
      <c r="V152" s="181"/>
      <c r="W152" s="298">
        <f t="shared" ref="W152" si="14">SUM(W153:W157)</f>
        <v>888931.68025732611</v>
      </c>
      <c r="X152" s="66"/>
      <c r="Y152" s="121" t="s">
        <v>87</v>
      </c>
      <c r="Z152" s="122">
        <v>736</v>
      </c>
      <c r="AA152" s="122">
        <v>228</v>
      </c>
      <c r="AB152" s="122">
        <v>805</v>
      </c>
      <c r="AC152" s="122"/>
      <c r="AD152" s="123"/>
      <c r="AE152" s="122">
        <v>650222.85446428577</v>
      </c>
      <c r="AF152" s="295"/>
      <c r="AG152" s="55" t="s">
        <v>87</v>
      </c>
      <c r="AH152" s="56">
        <v>736</v>
      </c>
      <c r="AI152" s="56">
        <v>227</v>
      </c>
      <c r="AJ152" s="56">
        <v>898</v>
      </c>
      <c r="AK152" s="56"/>
      <c r="AL152" s="57"/>
      <c r="AM152" s="56">
        <v>592289.52848809515</v>
      </c>
      <c r="AN152" s="66"/>
      <c r="AO152" s="55" t="s">
        <v>87</v>
      </c>
      <c r="AP152" s="56">
        <v>736</v>
      </c>
      <c r="AQ152" s="56">
        <v>227</v>
      </c>
      <c r="AR152" s="56">
        <v>710</v>
      </c>
      <c r="AS152" s="56"/>
      <c r="AT152" s="57"/>
      <c r="AU152" s="56">
        <v>608921.80000000005</v>
      </c>
      <c r="AV152" s="66"/>
      <c r="AW152" s="55" t="s">
        <v>240</v>
      </c>
      <c r="AX152" s="56">
        <v>736</v>
      </c>
      <c r="AY152" s="56">
        <v>238</v>
      </c>
      <c r="AZ152" s="56">
        <v>599</v>
      </c>
      <c r="BA152" s="56"/>
      <c r="BB152" s="57"/>
      <c r="BC152" s="56">
        <v>737165.06001984142</v>
      </c>
      <c r="BD152" s="66"/>
      <c r="BE152" s="55" t="s">
        <v>240</v>
      </c>
      <c r="BF152" s="56">
        <v>738</v>
      </c>
      <c r="BG152" s="56">
        <v>240</v>
      </c>
      <c r="BH152" s="56">
        <v>566</v>
      </c>
      <c r="BI152" s="56"/>
      <c r="BJ152" s="57"/>
      <c r="BK152" s="56">
        <v>689344.05592642049</v>
      </c>
      <c r="BL152" s="66"/>
      <c r="BM152" s="66"/>
    </row>
    <row r="153" spans="1:65" ht="15" x14ac:dyDescent="0.3">
      <c r="A153" s="66" t="s">
        <v>88</v>
      </c>
      <c r="B153" s="141">
        <v>425</v>
      </c>
      <c r="C153" s="141">
        <v>81</v>
      </c>
      <c r="D153" s="141">
        <v>788.79136936635587</v>
      </c>
      <c r="E153" s="141">
        <v>9738.1650539056282</v>
      </c>
      <c r="F153" s="176">
        <v>137.21773365540059</v>
      </c>
      <c r="G153" s="141">
        <v>1082361.6403139131</v>
      </c>
      <c r="H153" s="66"/>
      <c r="I153" s="66" t="s">
        <v>88</v>
      </c>
      <c r="J153" s="67">
        <v>425</v>
      </c>
      <c r="K153" s="67">
        <v>81</v>
      </c>
      <c r="L153" s="67">
        <v>294</v>
      </c>
      <c r="M153" s="67">
        <v>3629.6296296296296</v>
      </c>
      <c r="N153" s="82">
        <v>104.39818888888885</v>
      </c>
      <c r="O153" s="67">
        <v>306930.67533333326</v>
      </c>
      <c r="P153" s="67"/>
      <c r="Q153" s="114" t="s">
        <v>88</v>
      </c>
      <c r="R153" s="67">
        <v>425</v>
      </c>
      <c r="S153" s="67">
        <v>91</v>
      </c>
      <c r="T153" s="67">
        <v>314</v>
      </c>
      <c r="U153" s="67">
        <v>3450.5494505494507</v>
      </c>
      <c r="V153" s="82">
        <v>112.49653846153849</v>
      </c>
      <c r="W153" s="67">
        <v>353239.13076923083</v>
      </c>
      <c r="X153" s="66"/>
      <c r="Y153" s="66" t="s">
        <v>88</v>
      </c>
      <c r="Z153" s="67">
        <v>425</v>
      </c>
      <c r="AA153" s="67">
        <v>96</v>
      </c>
      <c r="AB153" s="67">
        <v>216</v>
      </c>
      <c r="AC153" s="67">
        <v>2250</v>
      </c>
      <c r="AD153" s="68">
        <v>109.34400000000001</v>
      </c>
      <c r="AE153" s="67">
        <v>236183.04000000001</v>
      </c>
      <c r="AF153" s="184"/>
      <c r="AG153" s="12" t="s">
        <v>88</v>
      </c>
      <c r="AH153" s="13">
        <v>425</v>
      </c>
      <c r="AI153" s="13">
        <v>96</v>
      </c>
      <c r="AJ153" s="13">
        <v>324</v>
      </c>
      <c r="AK153" s="13">
        <v>3380</v>
      </c>
      <c r="AL153" s="14">
        <v>66.914331249999989</v>
      </c>
      <c r="AM153" s="13">
        <v>216802.43324999994</v>
      </c>
      <c r="AN153" s="66"/>
      <c r="AO153" s="12" t="s">
        <v>88</v>
      </c>
      <c r="AP153" s="13">
        <v>425</v>
      </c>
      <c r="AQ153" s="13">
        <v>96</v>
      </c>
      <c r="AR153" s="13">
        <v>217</v>
      </c>
      <c r="AS153" s="13">
        <v>2260</v>
      </c>
      <c r="AT153" s="14">
        <v>83.42</v>
      </c>
      <c r="AU153" s="13">
        <v>181021.4</v>
      </c>
      <c r="AV153" s="66"/>
      <c r="AW153" s="12" t="s">
        <v>88</v>
      </c>
      <c r="AX153" s="13">
        <v>425</v>
      </c>
      <c r="AY153" s="13">
        <v>107</v>
      </c>
      <c r="AZ153" s="13">
        <v>169</v>
      </c>
      <c r="BA153" s="13">
        <v>1760</v>
      </c>
      <c r="BB153" s="14">
        <v>138.93187500000002</v>
      </c>
      <c r="BC153" s="13">
        <v>234794.86875000002</v>
      </c>
      <c r="BD153" s="66"/>
      <c r="BE153" s="12" t="s">
        <v>88</v>
      </c>
      <c r="BF153" s="13">
        <v>425</v>
      </c>
      <c r="BG153" s="13">
        <v>107</v>
      </c>
      <c r="BH153" s="13">
        <v>142</v>
      </c>
      <c r="BI153" s="13">
        <v>1327.1028037383178</v>
      </c>
      <c r="BJ153" s="14">
        <v>143.33542056074768</v>
      </c>
      <c r="BK153" s="13">
        <v>203536.2971962617</v>
      </c>
      <c r="BL153" s="66"/>
      <c r="BM153" s="66"/>
    </row>
    <row r="154" spans="1:65" ht="15" x14ac:dyDescent="0.3">
      <c r="A154" s="66" t="s">
        <v>89</v>
      </c>
      <c r="B154" s="141">
        <v>29</v>
      </c>
      <c r="C154" s="141">
        <v>10</v>
      </c>
      <c r="D154" s="141">
        <v>17.978796119893545</v>
      </c>
      <c r="E154" s="141">
        <v>1797.8796119893545</v>
      </c>
      <c r="F154" s="176">
        <v>274</v>
      </c>
      <c r="G154" s="141">
        <v>49261.901368508319</v>
      </c>
      <c r="H154" s="66"/>
      <c r="I154" s="66" t="s">
        <v>89</v>
      </c>
      <c r="J154" s="67">
        <v>29</v>
      </c>
      <c r="K154" s="67">
        <v>10</v>
      </c>
      <c r="L154" s="67">
        <v>20</v>
      </c>
      <c r="M154" s="67">
        <v>2000</v>
      </c>
      <c r="N154" s="82">
        <v>299.05</v>
      </c>
      <c r="O154" s="67">
        <v>59810</v>
      </c>
      <c r="P154" s="67"/>
      <c r="Q154" s="114" t="s">
        <v>89</v>
      </c>
      <c r="R154" s="67">
        <v>29</v>
      </c>
      <c r="S154" s="67">
        <v>10</v>
      </c>
      <c r="T154" s="67">
        <v>21</v>
      </c>
      <c r="U154" s="67">
        <v>2100</v>
      </c>
      <c r="V154" s="82">
        <v>213.21999999999997</v>
      </c>
      <c r="W154" s="67">
        <v>44776.2</v>
      </c>
      <c r="X154" s="66"/>
      <c r="Y154" s="66" t="s">
        <v>89</v>
      </c>
      <c r="Z154" s="67">
        <v>29</v>
      </c>
      <c r="AA154" s="67">
        <v>10</v>
      </c>
      <c r="AB154" s="67">
        <v>23</v>
      </c>
      <c r="AC154" s="67">
        <v>2300</v>
      </c>
      <c r="AD154" s="68">
        <v>146.12000000000003</v>
      </c>
      <c r="AE154" s="67">
        <v>33607.600000000006</v>
      </c>
      <c r="AF154" s="184"/>
      <c r="AG154" s="12" t="s">
        <v>89</v>
      </c>
      <c r="AH154" s="13">
        <v>29</v>
      </c>
      <c r="AI154" s="13">
        <v>9</v>
      </c>
      <c r="AJ154" s="13">
        <v>17</v>
      </c>
      <c r="AK154" s="13">
        <v>1900</v>
      </c>
      <c r="AL154" s="14">
        <v>136.25</v>
      </c>
      <c r="AM154" s="13">
        <v>23162.5</v>
      </c>
      <c r="AN154" s="66"/>
      <c r="AO154" s="12" t="s">
        <v>89</v>
      </c>
      <c r="AP154" s="13">
        <v>29</v>
      </c>
      <c r="AQ154" s="13">
        <v>9</v>
      </c>
      <c r="AR154" s="13">
        <v>27</v>
      </c>
      <c r="AS154" s="13">
        <v>3000</v>
      </c>
      <c r="AT154" s="14">
        <v>225.18</v>
      </c>
      <c r="AU154" s="13">
        <v>60798.600000000006</v>
      </c>
      <c r="AV154" s="66"/>
      <c r="AW154" s="12" t="s">
        <v>89</v>
      </c>
      <c r="AX154" s="13">
        <v>29</v>
      </c>
      <c r="AY154" s="13">
        <v>9</v>
      </c>
      <c r="AZ154" s="13">
        <v>22</v>
      </c>
      <c r="BA154" s="13">
        <v>2450</v>
      </c>
      <c r="BB154" s="14">
        <v>590</v>
      </c>
      <c r="BC154" s="13">
        <v>129800</v>
      </c>
      <c r="BD154" s="66"/>
      <c r="BE154" s="12" t="s">
        <v>89</v>
      </c>
      <c r="BF154" s="13">
        <v>29</v>
      </c>
      <c r="BG154" s="13">
        <v>9</v>
      </c>
      <c r="BH154" s="13">
        <v>28</v>
      </c>
      <c r="BI154" s="13">
        <v>3111.1111111111113</v>
      </c>
      <c r="BJ154" s="14">
        <v>453.43</v>
      </c>
      <c r="BK154" s="13">
        <v>126960.40000000001</v>
      </c>
      <c r="BL154" s="66"/>
      <c r="BM154" s="66"/>
    </row>
    <row r="155" spans="1:65" ht="15" x14ac:dyDescent="0.3">
      <c r="A155" s="66" t="s">
        <v>90</v>
      </c>
      <c r="B155" s="141">
        <v>124</v>
      </c>
      <c r="C155" s="141">
        <v>63</v>
      </c>
      <c r="D155" s="141">
        <v>1025.2148729294222</v>
      </c>
      <c r="E155" s="141">
        <v>16273.25195126067</v>
      </c>
      <c r="F155" s="176">
        <v>151.68119588609301</v>
      </c>
      <c r="G155" s="141">
        <v>1555058.1796614362</v>
      </c>
      <c r="H155" s="66"/>
      <c r="I155" s="66" t="s">
        <v>90</v>
      </c>
      <c r="J155" s="67">
        <v>124</v>
      </c>
      <c r="K155" s="67">
        <v>63</v>
      </c>
      <c r="L155" s="67">
        <v>268</v>
      </c>
      <c r="M155" s="67">
        <v>4253.9682539682535</v>
      </c>
      <c r="N155" s="82">
        <v>53.752103174603178</v>
      </c>
      <c r="O155" s="67">
        <v>144055.63650793652</v>
      </c>
      <c r="P155" s="67"/>
      <c r="Q155" s="114" t="s">
        <v>90</v>
      </c>
      <c r="R155" s="67">
        <v>124</v>
      </c>
      <c r="S155" s="67">
        <v>63</v>
      </c>
      <c r="T155" s="67">
        <v>228</v>
      </c>
      <c r="U155" s="67">
        <v>3619.0476190476193</v>
      </c>
      <c r="V155" s="82">
        <v>102.15599206349206</v>
      </c>
      <c r="W155" s="67">
        <v>232915.66190476192</v>
      </c>
      <c r="X155" s="66"/>
      <c r="Y155" s="66" t="s">
        <v>90</v>
      </c>
      <c r="Z155" s="67">
        <v>124</v>
      </c>
      <c r="AA155" s="67">
        <v>63</v>
      </c>
      <c r="AB155" s="67">
        <v>210</v>
      </c>
      <c r="AC155" s="67">
        <v>3333.3333333333335</v>
      </c>
      <c r="AD155" s="68">
        <v>76.536825396825407</v>
      </c>
      <c r="AE155" s="67">
        <v>160727.33333333334</v>
      </c>
      <c r="AF155" s="184"/>
      <c r="AG155" s="12" t="s">
        <v>90</v>
      </c>
      <c r="AH155" s="13">
        <v>124</v>
      </c>
      <c r="AI155" s="13">
        <v>63</v>
      </c>
      <c r="AJ155" s="13">
        <v>294</v>
      </c>
      <c r="AK155" s="13">
        <v>4670</v>
      </c>
      <c r="AL155" s="14">
        <v>57.893492063492069</v>
      </c>
      <c r="AM155" s="13">
        <v>170206.8666666667</v>
      </c>
      <c r="AN155" s="66"/>
      <c r="AO155" s="12" t="s">
        <v>90</v>
      </c>
      <c r="AP155" s="13">
        <v>124</v>
      </c>
      <c r="AQ155" s="13">
        <v>63</v>
      </c>
      <c r="AR155" s="13">
        <v>191</v>
      </c>
      <c r="AS155" s="13">
        <v>3030</v>
      </c>
      <c r="AT155" s="14">
        <v>90.1</v>
      </c>
      <c r="AU155" s="13">
        <v>172091</v>
      </c>
      <c r="AV155" s="66"/>
      <c r="AW155" s="12" t="s">
        <v>90</v>
      </c>
      <c r="AX155" s="13">
        <v>124</v>
      </c>
      <c r="AY155" s="13">
        <v>63</v>
      </c>
      <c r="AZ155" s="13">
        <v>124</v>
      </c>
      <c r="BA155" s="13">
        <v>3030</v>
      </c>
      <c r="BB155" s="14">
        <v>124.24603174603176</v>
      </c>
      <c r="BC155" s="13">
        <v>154065.07936507938</v>
      </c>
      <c r="BD155" s="66"/>
      <c r="BE155" s="12" t="s">
        <v>90</v>
      </c>
      <c r="BF155" s="13">
        <v>124</v>
      </c>
      <c r="BG155" s="13">
        <v>63</v>
      </c>
      <c r="BH155" s="13">
        <v>137</v>
      </c>
      <c r="BI155" s="13">
        <v>2174.6031746031745</v>
      </c>
      <c r="BJ155" s="14">
        <v>106.33222222222223</v>
      </c>
      <c r="BK155" s="13">
        <v>145675.14444444445</v>
      </c>
      <c r="BL155" s="66"/>
      <c r="BM155" s="66"/>
    </row>
    <row r="156" spans="1:65" ht="15" x14ac:dyDescent="0.3">
      <c r="A156" s="66" t="s">
        <v>91</v>
      </c>
      <c r="B156" s="141">
        <v>24</v>
      </c>
      <c r="C156" s="141">
        <v>24</v>
      </c>
      <c r="D156" s="141">
        <v>526.73126646645619</v>
      </c>
      <c r="E156" s="141">
        <v>21947.136102769011</v>
      </c>
      <c r="F156" s="176">
        <v>99.842391213788289</v>
      </c>
      <c r="G156" s="141">
        <v>525901.09171078086</v>
      </c>
      <c r="H156" s="66"/>
      <c r="I156" s="66" t="s">
        <v>91</v>
      </c>
      <c r="J156" s="67">
        <v>24</v>
      </c>
      <c r="K156" s="67">
        <v>24</v>
      </c>
      <c r="L156" s="67">
        <v>111</v>
      </c>
      <c r="M156" s="67">
        <v>4625</v>
      </c>
      <c r="N156" s="82">
        <v>65.203470833333341</v>
      </c>
      <c r="O156" s="67">
        <v>72375.852625</v>
      </c>
      <c r="P156" s="67"/>
      <c r="Q156" s="114" t="s">
        <v>91</v>
      </c>
      <c r="R156" s="67">
        <v>24</v>
      </c>
      <c r="S156" s="67">
        <v>24</v>
      </c>
      <c r="T156" s="67">
        <v>94</v>
      </c>
      <c r="U156" s="67">
        <v>3916.6666666666665</v>
      </c>
      <c r="V156" s="82">
        <v>90.792220833333346</v>
      </c>
      <c r="W156" s="67">
        <v>85344.687583333347</v>
      </c>
      <c r="X156" s="66"/>
      <c r="Y156" s="66" t="s">
        <v>91</v>
      </c>
      <c r="Z156" s="67">
        <v>24</v>
      </c>
      <c r="AA156" s="67">
        <v>24</v>
      </c>
      <c r="AB156" s="67">
        <v>110</v>
      </c>
      <c r="AC156" s="67">
        <v>4583.333333333333</v>
      </c>
      <c r="AD156" s="68">
        <v>71.881995833333335</v>
      </c>
      <c r="AE156" s="67">
        <v>79070.195416666669</v>
      </c>
      <c r="AF156" s="184"/>
      <c r="AG156" s="12" t="s">
        <v>91</v>
      </c>
      <c r="AH156" s="13">
        <v>24</v>
      </c>
      <c r="AI156" s="13">
        <v>24</v>
      </c>
      <c r="AJ156" s="13">
        <v>111</v>
      </c>
      <c r="AK156" s="13">
        <v>4640</v>
      </c>
      <c r="AL156" s="14">
        <v>57.85</v>
      </c>
      <c r="AM156" s="13">
        <v>64213.5</v>
      </c>
      <c r="AN156" s="66"/>
      <c r="AO156" s="12" t="s">
        <v>91</v>
      </c>
      <c r="AP156" s="13">
        <v>24</v>
      </c>
      <c r="AQ156" s="13">
        <v>24</v>
      </c>
      <c r="AR156" s="13">
        <v>108</v>
      </c>
      <c r="AS156" s="13">
        <v>4500</v>
      </c>
      <c r="AT156" s="14">
        <v>73.5</v>
      </c>
      <c r="AU156" s="13">
        <v>79380</v>
      </c>
      <c r="AV156" s="66"/>
      <c r="AW156" s="12" t="s">
        <v>91</v>
      </c>
      <c r="AX156" s="13">
        <v>24</v>
      </c>
      <c r="AY156" s="13">
        <v>24</v>
      </c>
      <c r="AZ156" s="13">
        <v>70</v>
      </c>
      <c r="BA156" s="13">
        <v>2900</v>
      </c>
      <c r="BB156" s="14">
        <v>95.625833333333318</v>
      </c>
      <c r="BC156" s="13">
        <v>66938.083333333328</v>
      </c>
      <c r="BD156" s="66"/>
      <c r="BE156" s="12" t="s">
        <v>91</v>
      </c>
      <c r="BF156" s="13">
        <v>24</v>
      </c>
      <c r="BG156" s="13">
        <v>24</v>
      </c>
      <c r="BH156" s="13">
        <v>66</v>
      </c>
      <c r="BI156" s="13">
        <v>2750</v>
      </c>
      <c r="BJ156" s="14">
        <v>84.539999999999992</v>
      </c>
      <c r="BK156" s="13">
        <v>55796.4</v>
      </c>
      <c r="BL156" s="66"/>
      <c r="BM156" s="66"/>
    </row>
    <row r="157" spans="1:65" ht="15" x14ac:dyDescent="0.3">
      <c r="A157" s="66" t="s">
        <v>92</v>
      </c>
      <c r="B157" s="141">
        <v>134</v>
      </c>
      <c r="C157" s="141">
        <v>35</v>
      </c>
      <c r="D157" s="141">
        <v>369.11670005526383</v>
      </c>
      <c r="E157" s="141">
        <v>10546.191430150395</v>
      </c>
      <c r="F157" s="176">
        <v>91.684004868421681</v>
      </c>
      <c r="G157" s="141">
        <v>338420.97324882552</v>
      </c>
      <c r="H157" s="66"/>
      <c r="I157" s="66" t="s">
        <v>92</v>
      </c>
      <c r="J157" s="67">
        <v>134</v>
      </c>
      <c r="K157" s="67">
        <v>35</v>
      </c>
      <c r="L157" s="67">
        <v>230</v>
      </c>
      <c r="M157" s="67">
        <v>6571.4285714285716</v>
      </c>
      <c r="N157" s="82">
        <v>57.709102857142867</v>
      </c>
      <c r="O157" s="67">
        <v>132730.93657142858</v>
      </c>
      <c r="P157" s="67"/>
      <c r="Q157" s="114" t="s">
        <v>92</v>
      </c>
      <c r="R157" s="67">
        <v>134</v>
      </c>
      <c r="S157" s="67">
        <v>35</v>
      </c>
      <c r="T157" s="67">
        <v>224</v>
      </c>
      <c r="U157" s="67">
        <v>6400</v>
      </c>
      <c r="V157" s="82">
        <v>77.07857142857145</v>
      </c>
      <c r="W157" s="67">
        <v>172656.00000000003</v>
      </c>
      <c r="X157" s="66"/>
      <c r="Y157" s="66" t="s">
        <v>92</v>
      </c>
      <c r="Z157" s="67">
        <v>134</v>
      </c>
      <c r="AA157" s="67">
        <v>35</v>
      </c>
      <c r="AB157" s="67">
        <v>246</v>
      </c>
      <c r="AC157" s="67">
        <v>7028.5714285714284</v>
      </c>
      <c r="AD157" s="68">
        <v>57.168571428571418</v>
      </c>
      <c r="AE157" s="67">
        <v>140634.6857142857</v>
      </c>
      <c r="AF157" s="184"/>
      <c r="AG157" s="12" t="s">
        <v>92</v>
      </c>
      <c r="AH157" s="13">
        <v>134</v>
      </c>
      <c r="AI157" s="13">
        <v>35</v>
      </c>
      <c r="AJ157" s="13">
        <v>152</v>
      </c>
      <c r="AK157" s="13">
        <v>4350</v>
      </c>
      <c r="AL157" s="14">
        <v>77.568571428571431</v>
      </c>
      <c r="AM157" s="13">
        <v>117904.22857142857</v>
      </c>
      <c r="AN157" s="66"/>
      <c r="AO157" s="12" t="s">
        <v>92</v>
      </c>
      <c r="AP157" s="13">
        <v>134</v>
      </c>
      <c r="AQ157" s="13">
        <v>35</v>
      </c>
      <c r="AR157" s="13">
        <v>167</v>
      </c>
      <c r="AS157" s="13">
        <v>4780</v>
      </c>
      <c r="AT157" s="14">
        <v>69.239999999999995</v>
      </c>
      <c r="AU157" s="13">
        <v>115630.8</v>
      </c>
      <c r="AV157" s="66"/>
      <c r="AW157" s="12" t="s">
        <v>92</v>
      </c>
      <c r="AX157" s="13">
        <v>134</v>
      </c>
      <c r="AY157" s="13">
        <v>35</v>
      </c>
      <c r="AZ157" s="13">
        <v>214</v>
      </c>
      <c r="BA157" s="13">
        <v>6120</v>
      </c>
      <c r="BB157" s="14">
        <v>70.825714285714284</v>
      </c>
      <c r="BC157" s="13">
        <v>151567.02857142856</v>
      </c>
      <c r="BD157" s="66"/>
      <c r="BE157" s="12" t="s">
        <v>92</v>
      </c>
      <c r="BF157" s="13">
        <v>134</v>
      </c>
      <c r="BG157" s="13">
        <v>35</v>
      </c>
      <c r="BH157" s="13">
        <v>184</v>
      </c>
      <c r="BI157" s="13">
        <v>5257.1428571428569</v>
      </c>
      <c r="BJ157" s="14">
        <v>80.675714285714292</v>
      </c>
      <c r="BK157" s="13">
        <v>148443.3142857143</v>
      </c>
      <c r="BL157" s="66"/>
      <c r="BM157" s="66"/>
    </row>
    <row r="158" spans="1:65" ht="15" x14ac:dyDescent="0.3">
      <c r="A158" s="66"/>
      <c r="B158" s="141"/>
      <c r="C158" s="141"/>
      <c r="D158" s="141"/>
      <c r="E158" s="141"/>
      <c r="F158" s="176"/>
      <c r="G158" s="141"/>
      <c r="H158" s="66"/>
      <c r="I158" s="66"/>
      <c r="J158" s="67"/>
      <c r="K158" s="67"/>
      <c r="L158" s="67"/>
      <c r="M158" s="67"/>
      <c r="N158" s="82"/>
      <c r="O158" s="67"/>
      <c r="P158" s="67"/>
      <c r="Q158" s="114"/>
      <c r="R158" s="67"/>
      <c r="S158" s="67"/>
      <c r="T158" s="67"/>
      <c r="U158" s="67"/>
      <c r="V158" s="82"/>
      <c r="W158" s="67"/>
      <c r="X158" s="66"/>
      <c r="Y158" s="66"/>
      <c r="Z158" s="67"/>
      <c r="AA158" s="67"/>
      <c r="AB158" s="67"/>
      <c r="AC158" s="67"/>
      <c r="AD158" s="68"/>
      <c r="AE158" s="67"/>
      <c r="AF158" s="184"/>
      <c r="AG158" s="12"/>
      <c r="AH158" s="13"/>
      <c r="AI158" s="13"/>
      <c r="AJ158" s="13"/>
      <c r="AK158" s="13"/>
      <c r="AL158" s="14"/>
      <c r="AM158" s="13"/>
      <c r="AN158" s="66"/>
      <c r="AO158" s="12"/>
      <c r="AP158" s="13"/>
      <c r="AQ158" s="13"/>
      <c r="AR158" s="13"/>
      <c r="AS158" s="13"/>
      <c r="AT158" s="14"/>
      <c r="AU158" s="13"/>
      <c r="AV158" s="66"/>
      <c r="AW158" s="12"/>
      <c r="AX158" s="13"/>
      <c r="AY158" s="13"/>
      <c r="AZ158" s="13"/>
      <c r="BA158" s="13"/>
      <c r="BB158" s="14"/>
      <c r="BC158" s="13"/>
      <c r="BD158" s="66"/>
      <c r="BE158" s="12" t="s">
        <v>252</v>
      </c>
      <c r="BF158" s="13">
        <v>2</v>
      </c>
      <c r="BG158" s="13">
        <v>2</v>
      </c>
      <c r="BH158" s="13">
        <v>9</v>
      </c>
      <c r="BI158" s="13">
        <v>4500</v>
      </c>
      <c r="BJ158" s="14">
        <v>99.25</v>
      </c>
      <c r="BK158" s="13">
        <v>8932.5</v>
      </c>
      <c r="BL158" s="66"/>
      <c r="BM158" s="66"/>
    </row>
    <row r="159" spans="1:65" ht="15" x14ac:dyDescent="0.3">
      <c r="A159" s="135" t="s">
        <v>93</v>
      </c>
      <c r="B159" s="296">
        <v>47</v>
      </c>
      <c r="C159" s="296">
        <v>41</v>
      </c>
      <c r="D159" s="296">
        <v>527.50868233446295</v>
      </c>
      <c r="E159" s="296"/>
      <c r="F159" s="297"/>
      <c r="G159" s="296">
        <v>662744.93045421108</v>
      </c>
      <c r="H159" s="66"/>
      <c r="I159" s="135" t="s">
        <v>93</v>
      </c>
      <c r="J159" s="121">
        <v>46</v>
      </c>
      <c r="K159" s="121">
        <v>44</v>
      </c>
      <c r="L159" s="121">
        <v>317</v>
      </c>
      <c r="M159" s="121"/>
      <c r="N159" s="181"/>
      <c r="O159" s="122">
        <v>367201.09437499999</v>
      </c>
      <c r="P159" s="81"/>
      <c r="Q159" s="135" t="s">
        <v>93</v>
      </c>
      <c r="R159" s="298">
        <f>SUM(R160:R167)</f>
        <v>46</v>
      </c>
      <c r="S159" s="298">
        <v>43</v>
      </c>
      <c r="T159" s="298">
        <v>325</v>
      </c>
      <c r="U159" s="180"/>
      <c r="V159" s="181"/>
      <c r="W159" s="298">
        <f>SUM(W160:W167)</f>
        <v>390546.03657499998</v>
      </c>
      <c r="X159" s="66"/>
      <c r="Y159" s="121" t="s">
        <v>93</v>
      </c>
      <c r="Z159" s="122">
        <v>52</v>
      </c>
      <c r="AA159" s="122">
        <v>43</v>
      </c>
      <c r="AB159" s="122">
        <v>229</v>
      </c>
      <c r="AC159" s="122"/>
      <c r="AD159" s="123"/>
      <c r="AE159" s="122">
        <v>294080.74650000001</v>
      </c>
      <c r="AF159" s="295"/>
      <c r="AG159" s="55" t="s">
        <v>93</v>
      </c>
      <c r="AH159" s="56">
        <v>51</v>
      </c>
      <c r="AI159" s="56">
        <v>44</v>
      </c>
      <c r="AJ159" s="56">
        <v>218.6</v>
      </c>
      <c r="AK159" s="56"/>
      <c r="AL159" s="57"/>
      <c r="AM159" s="56">
        <v>254678.53416666665</v>
      </c>
      <c r="AN159" s="66"/>
      <c r="AO159" s="55" t="s">
        <v>93</v>
      </c>
      <c r="AP159" s="56">
        <v>51</v>
      </c>
      <c r="AQ159" s="56">
        <v>42</v>
      </c>
      <c r="AR159" s="56">
        <v>197</v>
      </c>
      <c r="AS159" s="56"/>
      <c r="AT159" s="57"/>
      <c r="AU159" s="56">
        <v>234062.5</v>
      </c>
      <c r="AV159" s="66"/>
      <c r="AW159" s="55" t="s">
        <v>241</v>
      </c>
      <c r="AX159" s="56">
        <v>2260</v>
      </c>
      <c r="AY159" s="56">
        <v>427</v>
      </c>
      <c r="AZ159" s="56">
        <v>201</v>
      </c>
      <c r="BA159" s="56"/>
      <c r="BB159" s="56"/>
      <c r="BC159" s="56">
        <v>276279.4375</v>
      </c>
      <c r="BD159" s="66"/>
      <c r="BE159" s="55" t="s">
        <v>241</v>
      </c>
      <c r="BF159" s="56">
        <v>2265</v>
      </c>
      <c r="BG159" s="56">
        <v>427</v>
      </c>
      <c r="BH159" s="56">
        <v>195</v>
      </c>
      <c r="BI159" s="56"/>
      <c r="BJ159" s="56"/>
      <c r="BK159" s="56">
        <v>247875.96500000003</v>
      </c>
      <c r="BL159" s="66"/>
      <c r="BM159" s="66"/>
    </row>
    <row r="160" spans="1:65" ht="15" x14ac:dyDescent="0.3">
      <c r="A160" s="66" t="s">
        <v>94</v>
      </c>
      <c r="B160" s="141">
        <v>2</v>
      </c>
      <c r="C160" s="141">
        <v>2</v>
      </c>
      <c r="D160" s="141">
        <v>26.4</v>
      </c>
      <c r="E160" s="141">
        <v>13200</v>
      </c>
      <c r="F160" s="176">
        <v>118</v>
      </c>
      <c r="G160" s="141">
        <v>31152</v>
      </c>
      <c r="H160" s="66"/>
      <c r="I160" s="66" t="s">
        <v>94</v>
      </c>
      <c r="J160" s="67">
        <v>2</v>
      </c>
      <c r="K160" s="67">
        <v>2</v>
      </c>
      <c r="L160" s="67">
        <v>29</v>
      </c>
      <c r="M160" s="67">
        <v>14500</v>
      </c>
      <c r="N160" s="82">
        <v>120.77000000000001</v>
      </c>
      <c r="O160" s="67">
        <v>35023.300000000003</v>
      </c>
      <c r="P160" s="67"/>
      <c r="Q160" s="114" t="s">
        <v>94</v>
      </c>
      <c r="R160" s="67">
        <v>2</v>
      </c>
      <c r="S160" s="67">
        <v>2</v>
      </c>
      <c r="T160" s="67">
        <v>31</v>
      </c>
      <c r="U160" s="67">
        <v>15500</v>
      </c>
      <c r="V160" s="82">
        <v>117.45</v>
      </c>
      <c r="W160" s="67">
        <v>36409.5</v>
      </c>
      <c r="X160" s="66"/>
      <c r="Y160" s="66" t="s">
        <v>94</v>
      </c>
      <c r="Z160" s="67">
        <v>2</v>
      </c>
      <c r="AA160" s="67">
        <v>2</v>
      </c>
      <c r="AB160" s="67">
        <v>25</v>
      </c>
      <c r="AC160" s="67">
        <v>12500</v>
      </c>
      <c r="AD160" s="68">
        <v>147.95999999999998</v>
      </c>
      <c r="AE160" s="67">
        <v>36990</v>
      </c>
      <c r="AF160" s="184"/>
      <c r="AG160" s="12" t="s">
        <v>94</v>
      </c>
      <c r="AH160" s="13">
        <v>2</v>
      </c>
      <c r="AI160" s="13">
        <v>2</v>
      </c>
      <c r="AJ160" s="13">
        <v>20</v>
      </c>
      <c r="AK160" s="13">
        <v>10000</v>
      </c>
      <c r="AL160" s="14">
        <v>145.85</v>
      </c>
      <c r="AM160" s="13">
        <v>29170</v>
      </c>
      <c r="AN160" s="66"/>
      <c r="AO160" s="12" t="s">
        <v>94</v>
      </c>
      <c r="AP160" s="13">
        <v>2</v>
      </c>
      <c r="AQ160" s="13">
        <v>2</v>
      </c>
      <c r="AR160" s="13">
        <v>16</v>
      </c>
      <c r="AS160" s="13">
        <v>8000</v>
      </c>
      <c r="AT160" s="14">
        <v>114.01</v>
      </c>
      <c r="AU160" s="13">
        <v>18241.600000000002</v>
      </c>
      <c r="AV160" s="66"/>
      <c r="AW160" s="12" t="s">
        <v>94</v>
      </c>
      <c r="AX160" s="13">
        <v>2</v>
      </c>
      <c r="AY160" s="13">
        <v>2</v>
      </c>
      <c r="AZ160" s="13">
        <v>14</v>
      </c>
      <c r="BA160" s="13">
        <v>7000</v>
      </c>
      <c r="BB160" s="14">
        <v>135.71</v>
      </c>
      <c r="BC160" s="13">
        <v>18999.400000000001</v>
      </c>
      <c r="BD160" s="66"/>
      <c r="BE160" s="12" t="s">
        <v>94</v>
      </c>
      <c r="BF160" s="13">
        <v>2</v>
      </c>
      <c r="BG160" s="13">
        <v>2</v>
      </c>
      <c r="BH160" s="13">
        <v>13</v>
      </c>
      <c r="BI160" s="13">
        <v>6500</v>
      </c>
      <c r="BJ160" s="14">
        <v>145.72999999999999</v>
      </c>
      <c r="BK160" s="13">
        <v>18944.899999999998</v>
      </c>
      <c r="BL160" s="66"/>
      <c r="BM160" s="66"/>
    </row>
    <row r="161" spans="1:65" ht="15" x14ac:dyDescent="0.3">
      <c r="A161" s="66" t="s">
        <v>95</v>
      </c>
      <c r="B161" s="141">
        <v>6</v>
      </c>
      <c r="C161" s="141">
        <v>6</v>
      </c>
      <c r="D161" s="141">
        <v>50.213499999999996</v>
      </c>
      <c r="E161" s="141">
        <v>8368.9166666666661</v>
      </c>
      <c r="F161" s="176">
        <v>95.711073715235941</v>
      </c>
      <c r="G161" s="141">
        <v>48059.87999999999</v>
      </c>
      <c r="H161" s="66"/>
      <c r="I161" s="66" t="s">
        <v>95</v>
      </c>
      <c r="J161" s="67">
        <v>6</v>
      </c>
      <c r="K161" s="67">
        <v>6</v>
      </c>
      <c r="L161" s="67">
        <v>55</v>
      </c>
      <c r="M161" s="67">
        <v>9166.6666666666661</v>
      </c>
      <c r="N161" s="82">
        <v>86.00794999999998</v>
      </c>
      <c r="O161" s="67">
        <v>47304.37249999999</v>
      </c>
      <c r="P161" s="67"/>
      <c r="Q161" s="114" t="s">
        <v>95</v>
      </c>
      <c r="R161" s="67">
        <v>6</v>
      </c>
      <c r="S161" s="67">
        <v>6</v>
      </c>
      <c r="T161" s="67">
        <v>58</v>
      </c>
      <c r="U161" s="67">
        <v>9666.6666666666661</v>
      </c>
      <c r="V161" s="82">
        <v>96.436650000000014</v>
      </c>
      <c r="W161" s="67">
        <v>55933.257000000005</v>
      </c>
      <c r="X161" s="66"/>
      <c r="Y161" s="66" t="s">
        <v>95</v>
      </c>
      <c r="Z161" s="67">
        <v>6</v>
      </c>
      <c r="AA161" s="67">
        <v>6</v>
      </c>
      <c r="AB161" s="67">
        <v>46</v>
      </c>
      <c r="AC161" s="67">
        <v>7666.666666666667</v>
      </c>
      <c r="AD161" s="68">
        <v>53.443899999999999</v>
      </c>
      <c r="AE161" s="67">
        <v>24584.194</v>
      </c>
      <c r="AF161" s="184"/>
      <c r="AG161" s="12" t="s">
        <v>95</v>
      </c>
      <c r="AH161" s="13">
        <v>6</v>
      </c>
      <c r="AI161" s="13">
        <v>6</v>
      </c>
      <c r="AJ161" s="13">
        <v>37</v>
      </c>
      <c r="AK161" s="13">
        <v>6200</v>
      </c>
      <c r="AL161" s="14">
        <v>80.896749999999997</v>
      </c>
      <c r="AM161" s="13">
        <v>29931.797499999997</v>
      </c>
      <c r="AN161" s="66"/>
      <c r="AO161" s="12" t="s">
        <v>95</v>
      </c>
      <c r="AP161" s="13">
        <v>6</v>
      </c>
      <c r="AQ161" s="13">
        <v>6</v>
      </c>
      <c r="AR161" s="13">
        <v>29</v>
      </c>
      <c r="AS161" s="13">
        <v>4910</v>
      </c>
      <c r="AT161" s="14">
        <v>83.08</v>
      </c>
      <c r="AU161" s="13">
        <v>24093.200000000001</v>
      </c>
      <c r="AV161" s="66"/>
      <c r="AW161" s="12" t="s">
        <v>95</v>
      </c>
      <c r="AX161" s="13">
        <v>6</v>
      </c>
      <c r="AY161" s="13">
        <v>6</v>
      </c>
      <c r="AZ161" s="13">
        <v>20</v>
      </c>
      <c r="BA161" s="13">
        <v>3300</v>
      </c>
      <c r="BB161" s="14">
        <v>87.769500000000008</v>
      </c>
      <c r="BC161" s="13">
        <v>17553.900000000001</v>
      </c>
      <c r="BD161" s="66"/>
      <c r="BE161" s="12" t="s">
        <v>95</v>
      </c>
      <c r="BF161" s="13">
        <v>10</v>
      </c>
      <c r="BG161" s="13">
        <v>6</v>
      </c>
      <c r="BH161" s="13">
        <v>17</v>
      </c>
      <c r="BI161" s="13">
        <v>2833.3333333333335</v>
      </c>
      <c r="BJ161" s="14">
        <v>96.615000000000023</v>
      </c>
      <c r="BK161" s="13">
        <v>16424.550000000003</v>
      </c>
      <c r="BL161" s="66"/>
      <c r="BM161" s="66"/>
    </row>
    <row r="162" spans="1:65" ht="15" x14ac:dyDescent="0.3">
      <c r="A162" s="66" t="s">
        <v>96</v>
      </c>
      <c r="B162" s="141">
        <v>8</v>
      </c>
      <c r="C162" s="141">
        <v>8</v>
      </c>
      <c r="D162" s="141">
        <v>96.922499999999999</v>
      </c>
      <c r="E162" s="141">
        <v>12115.3125</v>
      </c>
      <c r="F162" s="176">
        <v>171.48043024065618</v>
      </c>
      <c r="G162" s="141">
        <v>166203.12</v>
      </c>
      <c r="H162" s="66"/>
      <c r="I162" s="66" t="s">
        <v>96</v>
      </c>
      <c r="J162" s="67">
        <v>8</v>
      </c>
      <c r="K162" s="67">
        <v>8</v>
      </c>
      <c r="L162" s="67">
        <v>107</v>
      </c>
      <c r="M162" s="67">
        <v>13375</v>
      </c>
      <c r="N162" s="82">
        <v>153.46256250000002</v>
      </c>
      <c r="O162" s="67">
        <v>164204.94187500002</v>
      </c>
      <c r="P162" s="67"/>
      <c r="Q162" s="114" t="s">
        <v>96</v>
      </c>
      <c r="R162" s="67">
        <v>8</v>
      </c>
      <c r="S162" s="67">
        <v>8</v>
      </c>
      <c r="T162" s="67">
        <v>117</v>
      </c>
      <c r="U162" s="67">
        <v>14625</v>
      </c>
      <c r="V162" s="82">
        <v>160.89068749999998</v>
      </c>
      <c r="W162" s="67">
        <v>188242.104375</v>
      </c>
      <c r="X162" s="66"/>
      <c r="Y162" s="66" t="s">
        <v>96</v>
      </c>
      <c r="Z162" s="67">
        <v>8</v>
      </c>
      <c r="AA162" s="67">
        <v>8</v>
      </c>
      <c r="AB162" s="67">
        <v>94</v>
      </c>
      <c r="AC162" s="67">
        <v>11750</v>
      </c>
      <c r="AD162" s="68">
        <v>166.42637499999998</v>
      </c>
      <c r="AE162" s="67">
        <v>156440.79249999998</v>
      </c>
      <c r="AF162" s="184"/>
      <c r="AG162" s="12" t="s">
        <v>96</v>
      </c>
      <c r="AH162" s="13">
        <v>8</v>
      </c>
      <c r="AI162" s="13">
        <v>8</v>
      </c>
      <c r="AJ162" s="13">
        <v>75</v>
      </c>
      <c r="AK162" s="13">
        <v>9400</v>
      </c>
      <c r="AL162" s="14">
        <v>167.58350000000002</v>
      </c>
      <c r="AM162" s="13">
        <v>125687.625</v>
      </c>
      <c r="AN162" s="66"/>
      <c r="AO162" s="12" t="s">
        <v>96</v>
      </c>
      <c r="AP162" s="13">
        <v>8</v>
      </c>
      <c r="AQ162" s="13">
        <v>8</v>
      </c>
      <c r="AR162" s="13">
        <v>60</v>
      </c>
      <c r="AS162" s="13">
        <v>7520</v>
      </c>
      <c r="AT162" s="14">
        <v>191.75</v>
      </c>
      <c r="AU162" s="13">
        <v>115050</v>
      </c>
      <c r="AV162" s="66"/>
      <c r="AW162" s="12" t="s">
        <v>96</v>
      </c>
      <c r="AX162" s="13">
        <v>8</v>
      </c>
      <c r="AY162" s="13">
        <v>8</v>
      </c>
      <c r="AZ162" s="13">
        <v>54</v>
      </c>
      <c r="BA162" s="13">
        <v>6750</v>
      </c>
      <c r="BB162" s="14">
        <v>165.84062499999999</v>
      </c>
      <c r="BC162" s="13">
        <v>89553.9375</v>
      </c>
      <c r="BD162" s="66"/>
      <c r="BE162" s="12" t="s">
        <v>96</v>
      </c>
      <c r="BF162" s="13">
        <v>9</v>
      </c>
      <c r="BG162" s="13">
        <v>8</v>
      </c>
      <c r="BH162" s="13">
        <v>49</v>
      </c>
      <c r="BI162" s="13">
        <v>6125</v>
      </c>
      <c r="BJ162" s="14">
        <v>176.46750000000003</v>
      </c>
      <c r="BK162" s="13">
        <v>86469.075000000012</v>
      </c>
      <c r="BL162" s="66"/>
      <c r="BM162" s="66"/>
    </row>
    <row r="163" spans="1:65" ht="15" x14ac:dyDescent="0.3">
      <c r="A163" s="66" t="s">
        <v>97</v>
      </c>
      <c r="B163" s="141">
        <v>12</v>
      </c>
      <c r="C163" s="141">
        <v>12</v>
      </c>
      <c r="D163" s="141">
        <v>309.04611625776243</v>
      </c>
      <c r="E163" s="141">
        <v>25753.843021480203</v>
      </c>
      <c r="F163" s="176">
        <v>117</v>
      </c>
      <c r="G163" s="141">
        <v>361583.95602158207</v>
      </c>
      <c r="H163" s="66"/>
      <c r="I163" s="66" t="s">
        <v>97</v>
      </c>
      <c r="J163" s="67">
        <v>12</v>
      </c>
      <c r="K163" s="67">
        <v>12</v>
      </c>
      <c r="L163" s="67">
        <v>67</v>
      </c>
      <c r="M163" s="67">
        <v>5583.333333333333</v>
      </c>
      <c r="N163" s="82">
        <v>117</v>
      </c>
      <c r="O163" s="67">
        <v>78390</v>
      </c>
      <c r="P163" s="67"/>
      <c r="Q163" s="114" t="s">
        <v>97</v>
      </c>
      <c r="R163" s="67">
        <v>12</v>
      </c>
      <c r="S163" s="67">
        <v>12</v>
      </c>
      <c r="T163" s="67">
        <v>67</v>
      </c>
      <c r="U163" s="67">
        <v>5583.333333333333</v>
      </c>
      <c r="V163" s="82">
        <v>48.760000000000005</v>
      </c>
      <c r="W163" s="67">
        <v>32669.200000000001</v>
      </c>
      <c r="X163" s="66"/>
      <c r="Y163" s="66" t="s">
        <v>97</v>
      </c>
      <c r="Z163" s="67">
        <v>12</v>
      </c>
      <c r="AA163" s="67">
        <v>12</v>
      </c>
      <c r="AB163" s="67">
        <v>37</v>
      </c>
      <c r="AC163" s="67">
        <v>3083.3333333333335</v>
      </c>
      <c r="AD163" s="68">
        <v>81.069999999999993</v>
      </c>
      <c r="AE163" s="67">
        <v>29995.899999999998</v>
      </c>
      <c r="AF163" s="184"/>
      <c r="AG163" s="12" t="s">
        <v>97</v>
      </c>
      <c r="AH163" s="13">
        <v>12</v>
      </c>
      <c r="AI163" s="13">
        <v>12</v>
      </c>
      <c r="AJ163" s="13">
        <v>54</v>
      </c>
      <c r="AK163" s="13">
        <v>4500</v>
      </c>
      <c r="AL163" s="14">
        <v>81.12</v>
      </c>
      <c r="AM163" s="13">
        <v>43804.800000000003</v>
      </c>
      <c r="AN163" s="66"/>
      <c r="AO163" s="12" t="s">
        <v>97</v>
      </c>
      <c r="AP163" s="13">
        <v>12</v>
      </c>
      <c r="AQ163" s="13">
        <v>12</v>
      </c>
      <c r="AR163" s="13">
        <v>68</v>
      </c>
      <c r="AS163" s="13">
        <v>5660</v>
      </c>
      <c r="AT163" s="14">
        <v>89.39</v>
      </c>
      <c r="AU163" s="13">
        <v>60785.200000000004</v>
      </c>
      <c r="AV163" s="66"/>
      <c r="AW163" s="12" t="s">
        <v>97</v>
      </c>
      <c r="AX163" s="13">
        <v>12</v>
      </c>
      <c r="AY163" s="13">
        <v>12</v>
      </c>
      <c r="AZ163" s="13">
        <v>47</v>
      </c>
      <c r="BA163" s="13">
        <v>3920</v>
      </c>
      <c r="BB163" s="14">
        <v>84.72</v>
      </c>
      <c r="BC163" s="13">
        <v>39818.400000000001</v>
      </c>
      <c r="BD163" s="66"/>
      <c r="BE163" s="12" t="s">
        <v>97</v>
      </c>
      <c r="BF163" s="13">
        <v>12</v>
      </c>
      <c r="BG163" s="13">
        <v>12</v>
      </c>
      <c r="BH163" s="13">
        <v>42</v>
      </c>
      <c r="BI163" s="13">
        <v>3500</v>
      </c>
      <c r="BJ163" s="14">
        <v>93.85</v>
      </c>
      <c r="BK163" s="13">
        <v>39417</v>
      </c>
      <c r="BL163" s="66"/>
      <c r="BM163" s="66"/>
    </row>
    <row r="164" spans="1:65" ht="15" x14ac:dyDescent="0.3">
      <c r="A164" s="66" t="s">
        <v>98</v>
      </c>
      <c r="B164" s="141">
        <v>12</v>
      </c>
      <c r="C164" s="141">
        <v>10</v>
      </c>
      <c r="D164" s="141">
        <v>33.926566076700453</v>
      </c>
      <c r="E164" s="141">
        <v>3392.6566076700451</v>
      </c>
      <c r="F164" s="176">
        <v>98.620869430128309</v>
      </c>
      <c r="G164" s="141">
        <v>33458.674432628963</v>
      </c>
      <c r="H164" s="66"/>
      <c r="I164" s="66" t="s">
        <v>98</v>
      </c>
      <c r="J164" s="67">
        <v>12</v>
      </c>
      <c r="K164" s="67">
        <v>10</v>
      </c>
      <c r="L164" s="67">
        <v>55</v>
      </c>
      <c r="M164" s="67">
        <v>5500</v>
      </c>
      <c r="N164" s="82">
        <v>52.497599999999998</v>
      </c>
      <c r="O164" s="67">
        <v>28873.68</v>
      </c>
      <c r="P164" s="67"/>
      <c r="Q164" s="114" t="s">
        <v>98</v>
      </c>
      <c r="R164" s="67">
        <v>12</v>
      </c>
      <c r="S164" s="67">
        <v>10</v>
      </c>
      <c r="T164" s="67">
        <v>44</v>
      </c>
      <c r="U164" s="67">
        <v>4400</v>
      </c>
      <c r="V164" s="82">
        <v>62.96358</v>
      </c>
      <c r="W164" s="67">
        <v>27703.975200000001</v>
      </c>
      <c r="X164" s="66"/>
      <c r="Y164" s="66" t="s">
        <v>98</v>
      </c>
      <c r="Z164" s="67">
        <v>12</v>
      </c>
      <c r="AA164" s="67">
        <v>10</v>
      </c>
      <c r="AB164" s="67">
        <v>19</v>
      </c>
      <c r="AC164" s="67">
        <v>1900</v>
      </c>
      <c r="AD164" s="68">
        <v>51.653999999999996</v>
      </c>
      <c r="AE164" s="67">
        <v>9814.26</v>
      </c>
      <c r="AF164" s="184"/>
      <c r="AG164" s="12" t="s">
        <v>98</v>
      </c>
      <c r="AH164" s="13">
        <v>12</v>
      </c>
      <c r="AI164" s="13">
        <v>12</v>
      </c>
      <c r="AJ164" s="13">
        <v>29</v>
      </c>
      <c r="AK164" s="13">
        <v>2900</v>
      </c>
      <c r="AL164" s="14">
        <v>50.607833333333339</v>
      </c>
      <c r="AM164" s="13">
        <v>14676.271666666669</v>
      </c>
      <c r="AN164" s="66"/>
      <c r="AO164" s="12" t="s">
        <v>98</v>
      </c>
      <c r="AP164" s="13">
        <v>12</v>
      </c>
      <c r="AQ164" s="13">
        <v>10</v>
      </c>
      <c r="AR164" s="13">
        <v>23</v>
      </c>
      <c r="AS164" s="13">
        <v>2280</v>
      </c>
      <c r="AT164" s="14">
        <v>53.54</v>
      </c>
      <c r="AU164" s="13">
        <v>12314.2</v>
      </c>
      <c r="AV164" s="66"/>
      <c r="AW164" s="12" t="s">
        <v>98</v>
      </c>
      <c r="AX164" s="13">
        <v>12</v>
      </c>
      <c r="AY164" s="13">
        <v>10</v>
      </c>
      <c r="AZ164" s="13">
        <v>37</v>
      </c>
      <c r="BA164" s="13">
        <v>3700</v>
      </c>
      <c r="BB164" s="14">
        <v>132.66000000000003</v>
      </c>
      <c r="BC164" s="13">
        <v>49084.200000000012</v>
      </c>
      <c r="BD164" s="66"/>
      <c r="BE164" s="12" t="s">
        <v>98</v>
      </c>
      <c r="BF164" s="13">
        <v>12</v>
      </c>
      <c r="BG164" s="13">
        <v>10</v>
      </c>
      <c r="BH164" s="13">
        <v>47</v>
      </c>
      <c r="BI164" s="13">
        <v>4700</v>
      </c>
      <c r="BJ164" s="14">
        <v>63.504000000000005</v>
      </c>
      <c r="BK164" s="13">
        <v>29846.880000000001</v>
      </c>
      <c r="BL164" s="66"/>
      <c r="BM164" s="66"/>
    </row>
    <row r="165" spans="1:65" ht="15" x14ac:dyDescent="0.3">
      <c r="A165" s="66" t="s">
        <v>99</v>
      </c>
      <c r="B165" s="141">
        <v>5</v>
      </c>
      <c r="C165" s="141">
        <v>1</v>
      </c>
      <c r="D165" s="141">
        <v>4</v>
      </c>
      <c r="E165" s="141">
        <v>4000</v>
      </c>
      <c r="F165" s="176">
        <v>345.87</v>
      </c>
      <c r="G165" s="141">
        <v>13834.8</v>
      </c>
      <c r="H165" s="66"/>
      <c r="I165" s="66" t="s">
        <v>99</v>
      </c>
      <c r="J165" s="67">
        <v>6</v>
      </c>
      <c r="K165" s="67">
        <v>6</v>
      </c>
      <c r="L165" s="67">
        <v>4</v>
      </c>
      <c r="M165" s="67">
        <v>666.66666666666663</v>
      </c>
      <c r="N165" s="82">
        <v>335.12</v>
      </c>
      <c r="O165" s="67">
        <v>13404.8</v>
      </c>
      <c r="P165" s="67"/>
      <c r="Q165" s="114" t="s">
        <v>99</v>
      </c>
      <c r="R165" s="67">
        <v>5</v>
      </c>
      <c r="S165" s="67">
        <v>4</v>
      </c>
      <c r="T165" s="67">
        <v>4</v>
      </c>
      <c r="U165" s="67">
        <v>1000</v>
      </c>
      <c r="V165" s="82">
        <v>320.25</v>
      </c>
      <c r="W165" s="67">
        <v>12810</v>
      </c>
      <c r="X165" s="66"/>
      <c r="Y165" s="66" t="s">
        <v>99</v>
      </c>
      <c r="Z165" s="67">
        <v>11</v>
      </c>
      <c r="AA165" s="67">
        <v>4</v>
      </c>
      <c r="AB165" s="67">
        <v>4</v>
      </c>
      <c r="AC165" s="67">
        <v>1000</v>
      </c>
      <c r="AD165" s="68">
        <v>345.79</v>
      </c>
      <c r="AE165" s="67">
        <v>13831.6</v>
      </c>
      <c r="AF165" s="184"/>
      <c r="AG165" s="12" t="s">
        <v>99</v>
      </c>
      <c r="AH165" s="13">
        <v>11</v>
      </c>
      <c r="AI165" s="13">
        <v>4</v>
      </c>
      <c r="AJ165" s="13">
        <v>3.6</v>
      </c>
      <c r="AK165" s="13">
        <v>900</v>
      </c>
      <c r="AL165" s="14">
        <v>316.89</v>
      </c>
      <c r="AM165" s="13">
        <v>11408.04</v>
      </c>
      <c r="AN165" s="66"/>
      <c r="AO165" s="12" t="s">
        <v>99</v>
      </c>
      <c r="AP165" s="13">
        <v>11</v>
      </c>
      <c r="AQ165" s="13">
        <v>4</v>
      </c>
      <c r="AR165" s="13">
        <v>1</v>
      </c>
      <c r="AS165" s="13">
        <v>300</v>
      </c>
      <c r="AT165" s="14">
        <v>357.83</v>
      </c>
      <c r="AU165" s="13">
        <v>3578.2999999999997</v>
      </c>
      <c r="AV165" s="66"/>
      <c r="AW165" s="12"/>
      <c r="AX165" s="13"/>
      <c r="AY165" s="13"/>
      <c r="AZ165" s="13"/>
      <c r="BA165" s="13"/>
      <c r="BB165" s="14"/>
      <c r="BC165" s="13"/>
      <c r="BD165" s="66"/>
      <c r="BE165" s="12"/>
      <c r="BF165" s="13"/>
      <c r="BG165" s="13"/>
      <c r="BH165" s="13"/>
      <c r="BI165" s="13"/>
      <c r="BJ165" s="14"/>
      <c r="BK165" s="13"/>
      <c r="BL165" s="66"/>
      <c r="BM165" s="66"/>
    </row>
    <row r="166" spans="1:65" ht="15.75" thickBot="1" x14ac:dyDescent="0.35">
      <c r="A166" s="66"/>
      <c r="B166" s="141"/>
      <c r="C166" s="141"/>
      <c r="D166" s="141"/>
      <c r="E166" s="141"/>
      <c r="F166" s="176"/>
      <c r="G166" s="141"/>
      <c r="H166" s="66"/>
      <c r="I166" s="66" t="s">
        <v>236</v>
      </c>
      <c r="J166" s="67"/>
      <c r="K166" s="67"/>
      <c r="L166" s="67"/>
      <c r="M166" s="67"/>
      <c r="N166" s="82"/>
      <c r="O166" s="67"/>
      <c r="P166" s="67"/>
      <c r="Q166" s="66" t="s">
        <v>236</v>
      </c>
      <c r="R166" s="67">
        <v>1</v>
      </c>
      <c r="S166" s="67">
        <v>1</v>
      </c>
      <c r="T166" s="67">
        <v>4</v>
      </c>
      <c r="U166" s="67">
        <v>4000</v>
      </c>
      <c r="V166" s="82">
        <v>919.45</v>
      </c>
      <c r="W166" s="67">
        <v>36778</v>
      </c>
      <c r="X166" s="66"/>
      <c r="Y166" s="66" t="s">
        <v>236</v>
      </c>
      <c r="Z166" s="70">
        <v>1</v>
      </c>
      <c r="AA166" s="67">
        <v>1</v>
      </c>
      <c r="AB166" s="67">
        <v>4</v>
      </c>
      <c r="AC166" s="67">
        <v>4000</v>
      </c>
      <c r="AD166" s="68">
        <v>560.6</v>
      </c>
      <c r="AE166" s="67">
        <v>22424</v>
      </c>
      <c r="AF166" s="184"/>
      <c r="AG166" s="66" t="s">
        <v>236</v>
      </c>
      <c r="AH166" s="13"/>
      <c r="AI166" s="13"/>
      <c r="AJ166" s="13"/>
      <c r="AK166" s="13"/>
      <c r="AL166" s="14"/>
      <c r="AM166" s="13"/>
      <c r="AN166" s="66"/>
      <c r="AO166" s="66" t="s">
        <v>236</v>
      </c>
      <c r="AP166" s="13"/>
      <c r="AQ166" s="13"/>
      <c r="AR166" s="13"/>
      <c r="AS166" s="13"/>
      <c r="AT166" s="14"/>
      <c r="AU166" s="13"/>
      <c r="AV166" s="66"/>
      <c r="AW166" s="12" t="s">
        <v>236</v>
      </c>
      <c r="AX166" s="13">
        <v>2</v>
      </c>
      <c r="AY166" s="13">
        <v>2</v>
      </c>
      <c r="AZ166" s="13">
        <v>4</v>
      </c>
      <c r="BA166" s="13">
        <v>3500</v>
      </c>
      <c r="BB166" s="14">
        <v>234.49</v>
      </c>
      <c r="BC166" s="13">
        <v>9379.6</v>
      </c>
      <c r="BD166" s="66"/>
      <c r="BE166" s="12" t="s">
        <v>236</v>
      </c>
      <c r="BF166" s="13">
        <v>2</v>
      </c>
      <c r="BG166" s="13">
        <v>2</v>
      </c>
      <c r="BH166" s="13">
        <v>7</v>
      </c>
      <c r="BI166" s="13">
        <v>3500</v>
      </c>
      <c r="BJ166" s="14">
        <v>206.48</v>
      </c>
      <c r="BK166" s="13">
        <v>14453.599999999999</v>
      </c>
      <c r="BL166" s="66"/>
      <c r="BM166" s="66"/>
    </row>
    <row r="167" spans="1:65" ht="15" x14ac:dyDescent="0.3">
      <c r="A167" s="66"/>
      <c r="B167" s="141"/>
      <c r="C167" s="141"/>
      <c r="D167" s="141"/>
      <c r="E167" s="141"/>
      <c r="F167" s="176"/>
      <c r="G167" s="141"/>
      <c r="H167" s="66"/>
      <c r="I167" s="66"/>
      <c r="J167" s="67"/>
      <c r="K167" s="67"/>
      <c r="L167" s="67"/>
      <c r="M167" s="67"/>
      <c r="N167" s="82"/>
      <c r="O167" s="67"/>
      <c r="P167" s="67"/>
      <c r="Q167" s="114"/>
      <c r="R167" s="67"/>
      <c r="S167" s="67"/>
      <c r="T167" s="67"/>
      <c r="U167" s="67"/>
      <c r="V167" s="82"/>
      <c r="W167" s="67"/>
      <c r="X167" s="66"/>
      <c r="Y167" s="66"/>
      <c r="Z167" s="67"/>
      <c r="AA167" s="67"/>
      <c r="AB167" s="67"/>
      <c r="AC167" s="67"/>
      <c r="AD167" s="68"/>
      <c r="AE167" s="67"/>
      <c r="AF167" s="184"/>
      <c r="AG167" s="12"/>
      <c r="AH167" s="13"/>
      <c r="AI167" s="13"/>
      <c r="AJ167" s="13"/>
      <c r="AK167" s="13"/>
      <c r="AL167" s="14"/>
      <c r="AM167" s="13"/>
      <c r="AN167" s="66"/>
      <c r="AO167" s="12"/>
      <c r="AP167" s="13"/>
      <c r="AQ167" s="13"/>
      <c r="AR167" s="13"/>
      <c r="AS167" s="13"/>
      <c r="AT167" s="14"/>
      <c r="AU167" s="13"/>
      <c r="AV167" s="66"/>
      <c r="AW167" s="12" t="s">
        <v>101</v>
      </c>
      <c r="AX167" s="13">
        <v>2218</v>
      </c>
      <c r="AY167" s="13">
        <v>387</v>
      </c>
      <c r="AZ167" s="13">
        <v>25</v>
      </c>
      <c r="BA167" s="13">
        <v>64.599483204134373</v>
      </c>
      <c r="BB167" s="14">
        <v>207.56</v>
      </c>
      <c r="BC167" s="13">
        <v>51890</v>
      </c>
      <c r="BD167" s="66"/>
      <c r="BE167" s="12" t="s">
        <v>101</v>
      </c>
      <c r="BF167" s="13">
        <v>2218</v>
      </c>
      <c r="BG167" s="13">
        <v>387</v>
      </c>
      <c r="BH167" s="13">
        <v>20</v>
      </c>
      <c r="BI167" s="13">
        <v>51.679586563307495</v>
      </c>
      <c r="BJ167" s="14">
        <v>211.59980000000004</v>
      </c>
      <c r="BK167" s="13">
        <v>42319.960000000006</v>
      </c>
      <c r="BL167" s="66"/>
      <c r="BM167" s="66"/>
    </row>
    <row r="168" spans="1:65" ht="15" x14ac:dyDescent="0.3">
      <c r="A168" s="66" t="s">
        <v>228</v>
      </c>
      <c r="B168" s="141">
        <v>2</v>
      </c>
      <c r="C168" s="141">
        <v>2</v>
      </c>
      <c r="D168" s="141">
        <v>7</v>
      </c>
      <c r="E168" s="141">
        <v>3500</v>
      </c>
      <c r="F168" s="176">
        <v>120.75</v>
      </c>
      <c r="G168" s="141">
        <v>8452.5</v>
      </c>
      <c r="H168" s="66"/>
      <c r="AP168" s="13"/>
      <c r="AQ168" s="13"/>
      <c r="AR168" s="13"/>
      <c r="AS168" s="13"/>
      <c r="AT168" s="14"/>
      <c r="AU168" s="13"/>
      <c r="AV168" s="66"/>
      <c r="AW168" s="66"/>
      <c r="AX168" s="13"/>
      <c r="AY168" s="13"/>
      <c r="AZ168" s="13"/>
      <c r="BA168" s="13"/>
      <c r="BB168" s="14"/>
      <c r="BC168" s="13"/>
      <c r="BD168" s="66"/>
      <c r="BE168" s="66"/>
      <c r="BF168" s="13"/>
      <c r="BG168" s="13"/>
      <c r="BH168" s="13"/>
      <c r="BI168" s="13"/>
      <c r="BJ168" s="14"/>
      <c r="BK168" s="13"/>
      <c r="BL168" s="66"/>
      <c r="BM168" s="66"/>
    </row>
    <row r="169" spans="1:65" ht="15" x14ac:dyDescent="0.3">
      <c r="A169" s="66"/>
      <c r="B169" s="141"/>
      <c r="C169" s="141"/>
      <c r="D169" s="141"/>
      <c r="E169" s="141"/>
      <c r="F169" s="176"/>
      <c r="G169" s="141"/>
      <c r="H169" s="66"/>
      <c r="I169" s="66"/>
      <c r="J169" s="67"/>
      <c r="K169" s="67"/>
      <c r="L169" s="67"/>
      <c r="M169" s="67"/>
      <c r="N169" s="82"/>
      <c r="O169" s="67"/>
      <c r="P169" s="67"/>
      <c r="Q169" s="66"/>
      <c r="R169" s="67"/>
      <c r="S169" s="67"/>
      <c r="T169" s="67"/>
      <c r="U169" s="67"/>
      <c r="V169" s="82"/>
      <c r="W169" s="67"/>
      <c r="X169" s="66"/>
      <c r="Y169" s="66"/>
      <c r="Z169" s="67"/>
      <c r="AA169" s="67"/>
      <c r="AB169" s="67"/>
      <c r="AC169" s="67"/>
      <c r="AD169" s="68"/>
      <c r="AE169" s="67"/>
      <c r="AF169" s="184"/>
      <c r="AG169" s="66"/>
      <c r="AH169" s="13"/>
      <c r="AI169" s="13"/>
      <c r="AJ169" s="13"/>
      <c r="AK169" s="13"/>
      <c r="AL169" s="14"/>
      <c r="AM169" s="13"/>
      <c r="AN169" s="66"/>
      <c r="AO169" s="66"/>
      <c r="AP169" s="13"/>
      <c r="AQ169" s="13"/>
      <c r="AR169" s="13"/>
      <c r="AS169" s="13"/>
      <c r="AT169" s="14"/>
      <c r="AU169" s="13"/>
      <c r="AV169" s="66"/>
      <c r="AW169" s="55" t="s">
        <v>238</v>
      </c>
      <c r="AX169" s="56">
        <v>24043</v>
      </c>
      <c r="AY169" s="56">
        <v>16196</v>
      </c>
      <c r="AZ169" s="56">
        <v>3956</v>
      </c>
      <c r="BA169" s="56"/>
      <c r="BB169" s="56"/>
      <c r="BC169" s="56">
        <v>2708528</v>
      </c>
      <c r="BD169" s="66"/>
      <c r="BE169" s="55" t="s">
        <v>238</v>
      </c>
      <c r="BF169" s="56">
        <v>24043</v>
      </c>
      <c r="BG169" s="56">
        <v>14257</v>
      </c>
      <c r="BH169" s="56">
        <v>2676</v>
      </c>
      <c r="BI169" s="56"/>
      <c r="BJ169" s="56"/>
      <c r="BK169" s="56">
        <v>2314887.8000000003</v>
      </c>
      <c r="BL169" s="66"/>
      <c r="BM169" s="66"/>
    </row>
    <row r="170" spans="1:65" ht="15" x14ac:dyDescent="0.3">
      <c r="A170" s="66"/>
      <c r="B170" s="141"/>
      <c r="C170" s="141"/>
      <c r="D170" s="141"/>
      <c r="E170" s="141"/>
      <c r="F170" s="176"/>
      <c r="G170" s="141"/>
      <c r="H170" s="66"/>
      <c r="I170" s="66"/>
      <c r="J170" s="67"/>
      <c r="K170" s="67"/>
      <c r="L170" s="67"/>
      <c r="M170" s="67"/>
      <c r="N170" s="82"/>
      <c r="O170" s="67"/>
      <c r="P170" s="67"/>
      <c r="Q170" s="66"/>
      <c r="R170" s="67"/>
      <c r="S170" s="67"/>
      <c r="T170" s="67"/>
      <c r="U170" s="67"/>
      <c r="V170" s="82"/>
      <c r="W170" s="67"/>
      <c r="X170" s="66"/>
      <c r="Y170" s="66"/>
      <c r="Z170" s="67"/>
      <c r="AA170" s="67"/>
      <c r="AB170" s="67"/>
      <c r="AC170" s="67"/>
      <c r="AD170" s="68"/>
      <c r="AE170" s="67"/>
      <c r="AF170" s="184"/>
      <c r="AG170" s="66"/>
      <c r="AH170" s="13"/>
      <c r="AI170" s="13"/>
      <c r="AJ170" s="13"/>
      <c r="AK170" s="13"/>
      <c r="AL170" s="14"/>
      <c r="AM170" s="13"/>
      <c r="AN170" s="66"/>
      <c r="AO170" s="66"/>
      <c r="AP170" s="13"/>
      <c r="AQ170" s="13"/>
      <c r="AR170" s="13"/>
      <c r="AS170" s="13"/>
      <c r="AT170" s="14"/>
      <c r="AU170" s="13"/>
      <c r="AV170" s="66"/>
      <c r="AW170" s="66" t="s">
        <v>102</v>
      </c>
      <c r="AX170" s="13">
        <v>24032</v>
      </c>
      <c r="AY170" s="13">
        <v>16192</v>
      </c>
      <c r="AZ170" s="13">
        <v>3955</v>
      </c>
      <c r="BA170" s="13">
        <v>244.25642292490119</v>
      </c>
      <c r="BB170" s="14">
        <v>68.400000000000006</v>
      </c>
      <c r="BC170" s="13">
        <v>2705220</v>
      </c>
      <c r="BD170" s="66"/>
      <c r="BE170" s="66" t="s">
        <v>102</v>
      </c>
      <c r="BF170" s="13">
        <v>24032</v>
      </c>
      <c r="BG170" s="13">
        <v>14253</v>
      </c>
      <c r="BH170" s="13">
        <v>2674</v>
      </c>
      <c r="BI170" s="13">
        <v>187.60962604363993</v>
      </c>
      <c r="BJ170" s="14">
        <v>86.34</v>
      </c>
      <c r="BK170" s="13">
        <v>2308731.6</v>
      </c>
      <c r="BL170" s="66"/>
      <c r="BM170" s="66"/>
    </row>
    <row r="171" spans="1:65" ht="13.5" thickBot="1" x14ac:dyDescent="0.25">
      <c r="AW171" t="s">
        <v>99</v>
      </c>
      <c r="AX171">
        <v>11</v>
      </c>
      <c r="AY171">
        <v>4</v>
      </c>
      <c r="AZ171">
        <v>1</v>
      </c>
      <c r="BA171">
        <v>250</v>
      </c>
      <c r="BB171">
        <v>330.8</v>
      </c>
      <c r="BC171">
        <v>3308</v>
      </c>
      <c r="BE171" t="s">
        <v>99</v>
      </c>
      <c r="BF171">
        <v>11</v>
      </c>
      <c r="BG171">
        <v>4</v>
      </c>
      <c r="BH171">
        <v>2</v>
      </c>
      <c r="BI171">
        <v>500</v>
      </c>
      <c r="BJ171">
        <v>307.81</v>
      </c>
      <c r="BK171">
        <v>6156.2</v>
      </c>
    </row>
    <row r="172" spans="1:65" ht="15" x14ac:dyDescent="0.3">
      <c r="A172" s="95" t="s">
        <v>185</v>
      </c>
      <c r="B172" s="142">
        <v>985</v>
      </c>
      <c r="C172" s="142">
        <v>387</v>
      </c>
      <c r="D172" s="142">
        <v>5502.2612971233684</v>
      </c>
      <c r="E172" s="142"/>
      <c r="F172" s="177"/>
      <c r="G172" s="142">
        <v>6030484.0504351947</v>
      </c>
      <c r="H172" s="66"/>
      <c r="I172" s="95" t="s">
        <v>185</v>
      </c>
      <c r="J172" s="96">
        <v>984</v>
      </c>
      <c r="K172" s="96">
        <v>390</v>
      </c>
      <c r="L172" s="96">
        <v>2001</v>
      </c>
      <c r="M172" s="96"/>
      <c r="N172" s="96"/>
      <c r="O172" s="96">
        <v>2041703.209957002</v>
      </c>
      <c r="P172" s="78"/>
      <c r="Q172" s="95" t="s">
        <v>185</v>
      </c>
      <c r="R172" s="96">
        <v>984</v>
      </c>
      <c r="S172" s="96">
        <v>399</v>
      </c>
      <c r="T172" s="96">
        <v>2034</v>
      </c>
      <c r="U172" s="96"/>
      <c r="V172" s="96"/>
      <c r="W172" s="96">
        <v>1925695.8327310602</v>
      </c>
      <c r="X172" s="66"/>
      <c r="Y172" s="95" t="s">
        <v>185</v>
      </c>
      <c r="Z172" s="73">
        <v>990</v>
      </c>
      <c r="AA172" s="97">
        <v>404</v>
      </c>
      <c r="AB172" s="97">
        <v>1660</v>
      </c>
      <c r="AC172" s="98"/>
      <c r="AD172" s="100"/>
      <c r="AE172" s="76">
        <v>1341211.748806962</v>
      </c>
      <c r="AF172" s="185"/>
      <c r="AG172" s="95" t="s">
        <v>185</v>
      </c>
      <c r="AH172" s="45">
        <v>989</v>
      </c>
      <c r="AI172" s="45">
        <v>398</v>
      </c>
      <c r="AJ172" s="45">
        <v>1601.6</v>
      </c>
      <c r="AK172" s="47"/>
      <c r="AL172" s="49"/>
      <c r="AM172" s="49">
        <v>1112563.1148630951</v>
      </c>
      <c r="AN172" s="66"/>
      <c r="AO172" s="95" t="s">
        <v>185</v>
      </c>
      <c r="AP172" s="45">
        <v>989</v>
      </c>
      <c r="AQ172" s="45">
        <v>396</v>
      </c>
      <c r="AR172" s="45">
        <v>1315</v>
      </c>
      <c r="AS172" s="47"/>
      <c r="AT172" s="49"/>
      <c r="AU172" s="49">
        <v>1110651.8</v>
      </c>
      <c r="AV172" s="66"/>
      <c r="AW172" s="95" t="s">
        <v>185</v>
      </c>
      <c r="AX172" s="45">
        <f>SUM(AX147,AX152,AX159,AX169)</f>
        <v>27241</v>
      </c>
      <c r="AY172" s="45">
        <f t="shared" ref="AY172:BC172" si="15">SUM(AY147,AY152,AY159,AY169)</f>
        <v>16988</v>
      </c>
      <c r="AZ172" s="45">
        <f t="shared" si="15"/>
        <v>5156</v>
      </c>
      <c r="BA172" s="45"/>
      <c r="BB172" s="45"/>
      <c r="BC172" s="45">
        <f t="shared" si="15"/>
        <v>4072711.6258531748</v>
      </c>
      <c r="BD172" s="66"/>
      <c r="BE172" s="95" t="s">
        <v>185</v>
      </c>
      <c r="BF172" s="45">
        <f>SUM(BF147,BF152,BF159,BF169)</f>
        <v>27248</v>
      </c>
      <c r="BG172" s="45">
        <f>SUM(BG147,BG152,BG159,BG169)</f>
        <v>15051</v>
      </c>
      <c r="BH172" s="45">
        <f>SUM(BH147,BH152,BH159,BH169)</f>
        <v>3766</v>
      </c>
      <c r="BI172" s="45"/>
      <c r="BJ172" s="45"/>
      <c r="BK172" s="45">
        <f>SUM(BK147,BK152,BK159,BK169)</f>
        <v>3483945.9875930874</v>
      </c>
      <c r="BL172" s="66"/>
      <c r="BM172" s="66"/>
    </row>
    <row r="173" spans="1:65" ht="15" x14ac:dyDescent="0.3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12"/>
      <c r="AH173" s="12"/>
      <c r="AI173" s="12"/>
      <c r="AJ173" s="12"/>
      <c r="AK173" s="12"/>
      <c r="AL173" s="12"/>
      <c r="AM173" s="12"/>
      <c r="AN173" s="66"/>
      <c r="AO173" s="12"/>
      <c r="AP173" s="12"/>
      <c r="AQ173" s="12"/>
      <c r="AR173" s="12"/>
      <c r="AS173" s="12"/>
      <c r="AT173" s="12"/>
      <c r="AU173" s="12"/>
      <c r="AV173" s="66"/>
      <c r="AW173" s="12"/>
      <c r="AX173" s="12"/>
      <c r="AY173" s="12"/>
      <c r="AZ173" s="12"/>
      <c r="BA173" s="12"/>
      <c r="BB173" s="12"/>
      <c r="BC173" s="12"/>
      <c r="BD173" s="66"/>
      <c r="BE173" s="12"/>
      <c r="BF173" s="12"/>
      <c r="BG173" s="12"/>
      <c r="BH173" s="12"/>
      <c r="BI173" s="12"/>
      <c r="BJ173" s="12"/>
      <c r="BK173" s="12"/>
      <c r="BL173" s="66"/>
      <c r="BM173" s="66"/>
    </row>
    <row r="174" spans="1:65" ht="15" x14ac:dyDescent="0.3">
      <c r="A174" s="66"/>
      <c r="B174" s="1" t="s">
        <v>117</v>
      </c>
      <c r="C174" s="1" t="s">
        <v>117</v>
      </c>
      <c r="D174" s="2" t="s">
        <v>113</v>
      </c>
      <c r="E174" s="1" t="s">
        <v>119</v>
      </c>
      <c r="F174" s="3" t="s">
        <v>114</v>
      </c>
      <c r="G174" s="1" t="s">
        <v>25</v>
      </c>
      <c r="H174" s="66"/>
      <c r="I174" s="66"/>
      <c r="J174" s="1" t="s">
        <v>117</v>
      </c>
      <c r="K174" s="1" t="s">
        <v>117</v>
      </c>
      <c r="L174" s="2" t="s">
        <v>113</v>
      </c>
      <c r="M174" s="1" t="s">
        <v>119</v>
      </c>
      <c r="N174" s="3" t="s">
        <v>114</v>
      </c>
      <c r="O174" s="1" t="s">
        <v>25</v>
      </c>
      <c r="P174" s="5"/>
      <c r="Q174" s="66"/>
      <c r="R174" s="1" t="s">
        <v>117</v>
      </c>
      <c r="S174" s="1" t="s">
        <v>117</v>
      </c>
      <c r="T174" s="2" t="s">
        <v>113</v>
      </c>
      <c r="U174" s="1" t="s">
        <v>119</v>
      </c>
      <c r="V174" s="3" t="s">
        <v>114</v>
      </c>
      <c r="W174" s="1" t="s">
        <v>25</v>
      </c>
      <c r="X174" s="66"/>
      <c r="Y174" s="66"/>
      <c r="Z174" s="1" t="s">
        <v>117</v>
      </c>
      <c r="AA174" s="1" t="s">
        <v>117</v>
      </c>
      <c r="AB174" s="2" t="s">
        <v>113</v>
      </c>
      <c r="AC174" s="1" t="s">
        <v>119</v>
      </c>
      <c r="AD174" s="3" t="s">
        <v>114</v>
      </c>
      <c r="AE174" s="1" t="s">
        <v>25</v>
      </c>
      <c r="AF174" s="5"/>
      <c r="AG174" s="12"/>
      <c r="AH174" s="37" t="s">
        <v>117</v>
      </c>
      <c r="AI174" s="37" t="s">
        <v>117</v>
      </c>
      <c r="AJ174" s="10" t="s">
        <v>113</v>
      </c>
      <c r="AK174" s="37" t="s">
        <v>119</v>
      </c>
      <c r="AL174" s="11" t="s">
        <v>114</v>
      </c>
      <c r="AM174" s="37" t="s">
        <v>25</v>
      </c>
      <c r="AN174" s="66"/>
      <c r="AO174" s="12"/>
      <c r="AP174" s="37" t="s">
        <v>117</v>
      </c>
      <c r="AQ174" s="37" t="s">
        <v>117</v>
      </c>
      <c r="AR174" s="10" t="s">
        <v>113</v>
      </c>
      <c r="AS174" s="37" t="s">
        <v>119</v>
      </c>
      <c r="AT174" s="11" t="s">
        <v>114</v>
      </c>
      <c r="AU174" s="37" t="s">
        <v>25</v>
      </c>
      <c r="AV174" s="66"/>
      <c r="AW174" s="12"/>
      <c r="AX174" s="40"/>
      <c r="AY174" s="40"/>
      <c r="AZ174" s="63"/>
      <c r="BA174" s="40"/>
      <c r="BB174" s="64"/>
      <c r="BC174" s="40"/>
      <c r="BD174" s="66"/>
      <c r="BE174" s="12"/>
      <c r="BF174" s="40"/>
      <c r="BG174" s="40"/>
      <c r="BH174" s="63"/>
      <c r="BI174" s="40"/>
      <c r="BJ174" s="64"/>
      <c r="BK174" s="40"/>
      <c r="BL174" s="66"/>
      <c r="BM174" s="66"/>
    </row>
    <row r="175" spans="1:65" ht="15" x14ac:dyDescent="0.3">
      <c r="A175" s="247" t="s">
        <v>100</v>
      </c>
      <c r="B175" s="94"/>
      <c r="C175" s="94"/>
      <c r="D175" s="94"/>
      <c r="E175" s="94"/>
      <c r="F175" s="65"/>
      <c r="G175" s="94"/>
      <c r="H175" s="66"/>
      <c r="I175" s="247" t="s">
        <v>100</v>
      </c>
      <c r="J175" s="94"/>
      <c r="K175" s="94"/>
      <c r="L175" s="94"/>
      <c r="M175" s="94"/>
      <c r="N175" s="65"/>
      <c r="O175" s="94"/>
      <c r="P175" s="182"/>
      <c r="Q175" s="94" t="s">
        <v>100</v>
      </c>
      <c r="R175" s="94"/>
      <c r="S175" s="94"/>
      <c r="T175" s="94"/>
      <c r="U175" s="94"/>
      <c r="V175" s="65"/>
      <c r="W175" s="94"/>
      <c r="X175" s="66"/>
      <c r="Y175" s="247" t="s">
        <v>100</v>
      </c>
      <c r="Z175" s="247"/>
      <c r="AA175" s="247"/>
      <c r="AB175" s="247"/>
      <c r="AC175" s="247"/>
      <c r="AD175" s="4"/>
      <c r="AE175" s="247"/>
      <c r="AF175" s="182"/>
      <c r="AG175" s="159" t="s">
        <v>100</v>
      </c>
      <c r="AH175" s="159"/>
      <c r="AI175" s="159"/>
      <c r="AJ175" s="159"/>
      <c r="AK175" s="159"/>
      <c r="AL175" s="28"/>
      <c r="AM175" s="159"/>
      <c r="AN175" s="66"/>
      <c r="AO175" s="159" t="s">
        <v>100</v>
      </c>
      <c r="AP175" s="159"/>
      <c r="AQ175" s="159"/>
      <c r="AR175" s="159"/>
      <c r="AS175" s="159"/>
      <c r="AT175" s="28"/>
      <c r="AU175" s="159"/>
      <c r="AV175" s="66"/>
      <c r="AW175" s="343"/>
      <c r="AX175" s="343"/>
      <c r="AY175" s="343"/>
      <c r="AZ175" s="343"/>
      <c r="BA175" s="343"/>
      <c r="BB175" s="344"/>
      <c r="BC175" s="343"/>
      <c r="BD175" s="66"/>
      <c r="BE175" s="343"/>
      <c r="BF175" s="343"/>
      <c r="BG175" s="343"/>
      <c r="BH175" s="343"/>
      <c r="BI175" s="343"/>
      <c r="BJ175" s="344"/>
      <c r="BK175" s="343"/>
      <c r="BL175" s="66"/>
      <c r="BM175" s="66"/>
    </row>
    <row r="176" spans="1:65" ht="15" x14ac:dyDescent="0.3">
      <c r="A176" s="66" t="s">
        <v>101</v>
      </c>
      <c r="B176" s="106">
        <v>2218.39</v>
      </c>
      <c r="C176" s="106">
        <v>309</v>
      </c>
      <c r="D176" s="106">
        <v>35.090694174757282</v>
      </c>
      <c r="E176" s="106">
        <v>113.56211707041192</v>
      </c>
      <c r="F176" s="163">
        <v>107.49527196032803</v>
      </c>
      <c r="G176" s="138">
        <v>37720.837135922324</v>
      </c>
      <c r="H176" s="66"/>
      <c r="I176" s="66" t="s">
        <v>101</v>
      </c>
      <c r="J176" s="106">
        <v>2218</v>
      </c>
      <c r="K176" s="106">
        <v>309</v>
      </c>
      <c r="L176" s="106">
        <v>34</v>
      </c>
      <c r="M176" s="106">
        <v>110.03236245954693</v>
      </c>
      <c r="N176" s="163">
        <v>136</v>
      </c>
      <c r="O176" s="299">
        <v>46240</v>
      </c>
      <c r="P176" s="300"/>
      <c r="Q176" s="115" t="s">
        <v>101</v>
      </c>
      <c r="R176" s="106">
        <v>2218</v>
      </c>
      <c r="S176" s="106">
        <v>359.7</v>
      </c>
      <c r="T176" s="106">
        <v>35</v>
      </c>
      <c r="U176" s="106">
        <v>97.303308312482628</v>
      </c>
      <c r="V176" s="163">
        <v>236.8</v>
      </c>
      <c r="W176" s="138">
        <v>82880</v>
      </c>
      <c r="X176" s="66"/>
      <c r="Y176" s="66" t="s">
        <v>101</v>
      </c>
      <c r="Z176" s="67">
        <v>2218</v>
      </c>
      <c r="AA176" s="67">
        <v>366</v>
      </c>
      <c r="AB176" s="67">
        <v>30</v>
      </c>
      <c r="AC176" s="67">
        <v>81.967213114754102</v>
      </c>
      <c r="AD176" s="68">
        <v>350</v>
      </c>
      <c r="AE176" s="67">
        <v>105000</v>
      </c>
      <c r="AF176" s="136"/>
      <c r="AG176" s="12" t="s">
        <v>101</v>
      </c>
      <c r="AH176" s="13">
        <v>2218</v>
      </c>
      <c r="AI176" s="13">
        <v>370</v>
      </c>
      <c r="AJ176" s="13">
        <v>29</v>
      </c>
      <c r="AK176" s="13">
        <f>(AJ176*1000)/AI176</f>
        <v>78.378378378378372</v>
      </c>
      <c r="AL176" s="14">
        <v>195.68291891891889</v>
      </c>
      <c r="AM176" s="13">
        <f>AL176*AJ176*10</f>
        <v>56748.046486486477</v>
      </c>
      <c r="AN176" s="66"/>
      <c r="AO176" s="12" t="s">
        <v>101</v>
      </c>
      <c r="AP176" s="13">
        <v>2218</v>
      </c>
      <c r="AQ176" s="13">
        <v>387</v>
      </c>
      <c r="AR176" s="13">
        <v>30</v>
      </c>
      <c r="AS176" s="13">
        <f>(AR176*1000)/AQ176</f>
        <v>77.519379844961236</v>
      </c>
      <c r="AT176" s="14">
        <v>263.98</v>
      </c>
      <c r="AU176" s="13">
        <f>AT176*AR176*10</f>
        <v>79194</v>
      </c>
      <c r="AV176" s="66"/>
      <c r="AW176" s="12"/>
      <c r="AX176" s="13"/>
      <c r="AY176" s="13"/>
      <c r="AZ176" s="13"/>
      <c r="BA176" s="13"/>
      <c r="BB176" s="14"/>
      <c r="BC176" s="13"/>
      <c r="BD176" s="66"/>
      <c r="BE176" s="12"/>
      <c r="BF176" s="13"/>
      <c r="BG176" s="13"/>
      <c r="BH176" s="13"/>
      <c r="BI176" s="13"/>
      <c r="BJ176" s="14"/>
      <c r="BK176" s="13"/>
      <c r="BL176" s="66"/>
      <c r="BM176" s="66"/>
    </row>
    <row r="177" spans="1:65" ht="15" x14ac:dyDescent="0.3">
      <c r="A177" s="66" t="s">
        <v>102</v>
      </c>
      <c r="B177" s="108">
        <v>24020.11</v>
      </c>
      <c r="C177" s="108">
        <v>15860</v>
      </c>
      <c r="D177" s="108">
        <v>6691.1054999999997</v>
      </c>
      <c r="E177" s="108">
        <v>421.8855926860025</v>
      </c>
      <c r="F177" s="164">
        <v>117.5</v>
      </c>
      <c r="G177" s="136">
        <v>7862048.9625000004</v>
      </c>
      <c r="H177" s="66"/>
      <c r="I177" s="66" t="s">
        <v>102</v>
      </c>
      <c r="J177" s="108">
        <v>24020</v>
      </c>
      <c r="K177" s="108">
        <v>15860</v>
      </c>
      <c r="L177" s="108">
        <v>7360</v>
      </c>
      <c r="M177" s="108">
        <v>464.06052963430011</v>
      </c>
      <c r="N177" s="164">
        <v>168.3</v>
      </c>
      <c r="O177" s="300">
        <v>12386880</v>
      </c>
      <c r="P177" s="300"/>
      <c r="Q177" s="114" t="s">
        <v>102</v>
      </c>
      <c r="R177" s="108">
        <v>24020</v>
      </c>
      <c r="S177" s="108">
        <v>17431.3</v>
      </c>
      <c r="T177" s="108">
        <v>8852</v>
      </c>
      <c r="U177" s="108">
        <v>507.82213604263598</v>
      </c>
      <c r="V177" s="164">
        <v>110.47499999999999</v>
      </c>
      <c r="W177" s="136">
        <v>9779247</v>
      </c>
      <c r="X177" s="66"/>
      <c r="Y177" s="66" t="s">
        <v>102</v>
      </c>
      <c r="Z177" s="67">
        <v>24032</v>
      </c>
      <c r="AA177" s="67">
        <v>19627</v>
      </c>
      <c r="AB177" s="67">
        <v>5607</v>
      </c>
      <c r="AC177" s="67">
        <v>285.67789269883326</v>
      </c>
      <c r="AD177" s="68">
        <v>88.54</v>
      </c>
      <c r="AE177" s="67">
        <v>4964437.8000000007</v>
      </c>
      <c r="AF177" s="136"/>
      <c r="AG177" s="12" t="s">
        <v>102</v>
      </c>
      <c r="AH177" s="13">
        <v>24032</v>
      </c>
      <c r="AI177" s="13">
        <v>19202</v>
      </c>
      <c r="AJ177" s="13">
        <v>6113</v>
      </c>
      <c r="AK177" s="13">
        <f>(AJ177*1000)/AI177</f>
        <v>318.35225497344027</v>
      </c>
      <c r="AL177" s="14">
        <v>94.39</v>
      </c>
      <c r="AM177" s="13">
        <f>AL177*AJ177*10</f>
        <v>5770060.6999999993</v>
      </c>
      <c r="AN177" s="66"/>
      <c r="AO177" s="12" t="s">
        <v>102</v>
      </c>
      <c r="AP177" s="13">
        <v>24032</v>
      </c>
      <c r="AQ177" s="13">
        <v>19202</v>
      </c>
      <c r="AR177" s="13">
        <v>4659</v>
      </c>
      <c r="AS177" s="13">
        <f>(AR177*1000)/AQ177</f>
        <v>242.63097594000624</v>
      </c>
      <c r="AT177" s="14">
        <v>116.33</v>
      </c>
      <c r="AU177" s="13">
        <f>AT177*AR177*10</f>
        <v>5419814.6999999993</v>
      </c>
      <c r="AV177" s="66"/>
      <c r="AW177" s="12"/>
      <c r="AX177" s="13"/>
      <c r="AY177" s="13"/>
      <c r="AZ177" s="13"/>
      <c r="BA177" s="13"/>
      <c r="BB177" s="14"/>
      <c r="BC177" s="13"/>
      <c r="BD177" s="66"/>
      <c r="BE177" s="12"/>
      <c r="BF177" s="13"/>
      <c r="BG177" s="13"/>
      <c r="BH177" s="13"/>
      <c r="BI177" s="13"/>
      <c r="BJ177" s="14"/>
      <c r="BK177" s="13"/>
      <c r="BL177" s="66"/>
      <c r="BM177" s="66"/>
    </row>
    <row r="178" spans="1:65" ht="15.75" thickBot="1" x14ac:dyDescent="0.35">
      <c r="A178" s="66" t="s">
        <v>103</v>
      </c>
      <c r="B178" s="108">
        <v>12561.5</v>
      </c>
      <c r="C178" s="108">
        <v>11370</v>
      </c>
      <c r="D178" s="108">
        <v>16317.975343462716</v>
      </c>
      <c r="E178" s="108">
        <v>1435.1781304716549</v>
      </c>
      <c r="F178" s="164">
        <v>24</v>
      </c>
      <c r="G178" s="136">
        <v>3916314.0824310519</v>
      </c>
      <c r="H178" s="66"/>
      <c r="I178" s="66" t="s">
        <v>103</v>
      </c>
      <c r="J178" s="108">
        <v>12562</v>
      </c>
      <c r="K178" s="108">
        <v>11370</v>
      </c>
      <c r="L178" s="108">
        <v>10008</v>
      </c>
      <c r="M178" s="108">
        <v>880.21108179419525</v>
      </c>
      <c r="N178" s="164">
        <v>25</v>
      </c>
      <c r="O178" s="300">
        <v>2502000</v>
      </c>
      <c r="P178" s="300"/>
      <c r="Q178" s="114" t="s">
        <v>103</v>
      </c>
      <c r="R178" s="108">
        <v>13022</v>
      </c>
      <c r="S178" s="108">
        <v>10190</v>
      </c>
      <c r="T178" s="108">
        <v>11146</v>
      </c>
      <c r="U178" s="108">
        <v>1093.8174681059863</v>
      </c>
      <c r="V178" s="164">
        <v>23</v>
      </c>
      <c r="W178" s="136">
        <v>2563580</v>
      </c>
      <c r="X178" s="66"/>
      <c r="Y178" s="69" t="s">
        <v>103</v>
      </c>
      <c r="Z178" s="70">
        <v>13022</v>
      </c>
      <c r="AA178" s="70">
        <v>9879</v>
      </c>
      <c r="AB178" s="70">
        <v>7258</v>
      </c>
      <c r="AC178" s="70">
        <v>734.689745925701</v>
      </c>
      <c r="AD178" s="71">
        <v>32.79</v>
      </c>
      <c r="AE178" s="70">
        <v>2379898.2000000002</v>
      </c>
      <c r="AF178" s="136"/>
      <c r="AG178" s="15" t="s">
        <v>103</v>
      </c>
      <c r="AH178" s="16">
        <v>13022</v>
      </c>
      <c r="AI178" s="16">
        <v>10677</v>
      </c>
      <c r="AJ178" s="16">
        <v>19175</v>
      </c>
      <c r="AK178" s="16">
        <v>1750</v>
      </c>
      <c r="AL178" s="17">
        <v>55.11</v>
      </c>
      <c r="AM178" s="16">
        <f>AL178*AJ178*10</f>
        <v>10567342.5</v>
      </c>
      <c r="AN178" s="66"/>
      <c r="AO178" s="15" t="s">
        <v>103</v>
      </c>
      <c r="AP178" s="16">
        <v>13022</v>
      </c>
      <c r="AQ178" s="16">
        <v>10677</v>
      </c>
      <c r="AR178" s="16">
        <v>9589</v>
      </c>
      <c r="AS178" s="16">
        <v>1750</v>
      </c>
      <c r="AT178" s="17">
        <v>62.04</v>
      </c>
      <c r="AU178" s="16">
        <f>AT178*AR178*10</f>
        <v>5949015.5999999996</v>
      </c>
      <c r="AV178" s="66"/>
      <c r="AW178" s="12"/>
      <c r="AX178" s="13"/>
      <c r="AY178" s="13"/>
      <c r="AZ178" s="13"/>
      <c r="BA178" s="13"/>
      <c r="BB178" s="14"/>
      <c r="BC178" s="13"/>
      <c r="BD178" s="66"/>
      <c r="BE178" s="12"/>
      <c r="BF178" s="13"/>
      <c r="BG178" s="13"/>
      <c r="BH178" s="13"/>
      <c r="BI178" s="13"/>
      <c r="BJ178" s="14"/>
      <c r="BK178" s="13"/>
      <c r="BL178" s="66"/>
      <c r="BM178" s="66"/>
    </row>
    <row r="179" spans="1:65" ht="15" x14ac:dyDescent="0.3">
      <c r="A179" s="95" t="s">
        <v>186</v>
      </c>
      <c r="B179" s="96"/>
      <c r="C179" s="96">
        <v>27539</v>
      </c>
      <c r="D179" s="96">
        <v>23044.171537637474</v>
      </c>
      <c r="E179" s="96"/>
      <c r="F179" s="169"/>
      <c r="G179" s="96">
        <v>11816083.882066974</v>
      </c>
      <c r="H179" s="66"/>
      <c r="I179" s="95" t="s">
        <v>186</v>
      </c>
      <c r="J179" s="96">
        <v>38800</v>
      </c>
      <c r="K179" s="96">
        <v>27539</v>
      </c>
      <c r="L179" s="96">
        <v>17402</v>
      </c>
      <c r="M179" s="96"/>
      <c r="N179" s="169"/>
      <c r="O179" s="96">
        <v>14935120</v>
      </c>
      <c r="P179" s="78"/>
      <c r="Q179" s="95" t="s">
        <v>186</v>
      </c>
      <c r="R179" s="96">
        <v>39260</v>
      </c>
      <c r="S179" s="96">
        <v>27981</v>
      </c>
      <c r="T179" s="96">
        <v>20033</v>
      </c>
      <c r="U179" s="96"/>
      <c r="V179" s="169"/>
      <c r="W179" s="96">
        <v>12425707</v>
      </c>
      <c r="X179" s="66"/>
      <c r="Y179" s="95" t="s">
        <v>186</v>
      </c>
      <c r="Z179" s="73">
        <v>39272</v>
      </c>
      <c r="AA179" s="74">
        <v>29872</v>
      </c>
      <c r="AB179" s="74">
        <v>12895</v>
      </c>
      <c r="AC179" s="75"/>
      <c r="AD179" s="76"/>
      <c r="AE179" s="76">
        <v>7449336.0000000009</v>
      </c>
      <c r="AF179" s="78"/>
      <c r="AG179" s="95" t="s">
        <v>186</v>
      </c>
      <c r="AH179" s="19">
        <v>39272</v>
      </c>
      <c r="AI179" s="19">
        <v>30249</v>
      </c>
      <c r="AJ179" s="19">
        <v>25317</v>
      </c>
      <c r="AK179" s="21"/>
      <c r="AL179" s="22"/>
      <c r="AM179" s="22">
        <v>16394151.246486485</v>
      </c>
      <c r="AN179" s="66"/>
      <c r="AO179" s="95" t="s">
        <v>186</v>
      </c>
      <c r="AP179" s="19">
        <f>SUM(AP176:AP178)</f>
        <v>39272</v>
      </c>
      <c r="AQ179" s="19">
        <f>SUM(AQ176:AQ178)</f>
        <v>30266</v>
      </c>
      <c r="AR179" s="19">
        <f>SUM(AR176:AR178)</f>
        <v>14278</v>
      </c>
      <c r="AS179" s="21"/>
      <c r="AT179" s="22"/>
      <c r="AU179" s="22">
        <f>SUM(AU176:AU178)</f>
        <v>11448024.299999999</v>
      </c>
      <c r="AV179" s="66"/>
      <c r="AW179" s="77"/>
      <c r="AX179" s="24"/>
      <c r="AY179" s="24"/>
      <c r="AZ179" s="24"/>
      <c r="BA179" s="26"/>
      <c r="BB179" s="27"/>
      <c r="BC179" s="27"/>
      <c r="BD179" s="66"/>
      <c r="BE179" s="77"/>
      <c r="BF179" s="24"/>
      <c r="BG179" s="24"/>
      <c r="BH179" s="24"/>
      <c r="BI179" s="26"/>
      <c r="BJ179" s="27"/>
      <c r="BK179" s="27"/>
      <c r="BL179" s="66"/>
      <c r="BM179" s="66"/>
    </row>
    <row r="180" spans="1:65" ht="15" x14ac:dyDescent="0.3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23"/>
      <c r="AH180" s="24"/>
      <c r="AI180" s="25"/>
      <c r="AJ180" s="25"/>
      <c r="AK180" s="26"/>
      <c r="AL180" s="27"/>
      <c r="AM180" s="27"/>
      <c r="AN180" s="66"/>
      <c r="AO180" s="23"/>
      <c r="AP180" s="24"/>
      <c r="AQ180" s="25"/>
      <c r="AR180" s="25"/>
      <c r="AS180" s="26"/>
      <c r="AT180" s="27"/>
      <c r="AU180" s="27"/>
      <c r="AV180" s="66"/>
      <c r="AW180" s="23"/>
      <c r="AX180" s="24"/>
      <c r="AY180" s="25"/>
      <c r="AZ180" s="25"/>
      <c r="BA180" s="26"/>
      <c r="BB180" s="27"/>
      <c r="BC180" s="27"/>
      <c r="BD180" s="66"/>
      <c r="BE180" s="23"/>
      <c r="BF180" s="24"/>
      <c r="BG180" s="25"/>
      <c r="BH180" s="25"/>
      <c r="BI180" s="26"/>
      <c r="BJ180" s="27"/>
      <c r="BK180" s="27"/>
      <c r="BL180" s="66"/>
      <c r="BM180" s="66"/>
    </row>
    <row r="181" spans="1:65" ht="15" x14ac:dyDescent="0.3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12"/>
      <c r="AH181" s="12"/>
      <c r="AI181" s="12"/>
      <c r="AJ181" s="12"/>
      <c r="AK181" s="12"/>
      <c r="AL181" s="12"/>
      <c r="AM181" s="12"/>
      <c r="AN181" s="66"/>
      <c r="AO181" s="12"/>
      <c r="AP181" s="12"/>
      <c r="AQ181" s="12"/>
      <c r="AR181" s="12"/>
      <c r="AS181" s="12"/>
      <c r="AT181" s="12"/>
      <c r="AU181" s="12"/>
      <c r="AV181" s="66"/>
      <c r="AW181" s="12"/>
      <c r="AX181" s="12"/>
      <c r="AY181" s="12"/>
      <c r="AZ181" s="12"/>
      <c r="BA181" s="12"/>
      <c r="BB181" s="12"/>
      <c r="BC181" s="12"/>
      <c r="BD181" s="66"/>
      <c r="BE181" s="12"/>
      <c r="BF181" s="12"/>
      <c r="BG181" s="12"/>
      <c r="BH181" s="12"/>
      <c r="BI181" s="12"/>
      <c r="BJ181" s="12"/>
      <c r="BK181" s="12"/>
      <c r="BL181" s="66"/>
      <c r="BM181" s="66"/>
    </row>
    <row r="182" spans="1:65" ht="15" x14ac:dyDescent="0.3">
      <c r="A182" s="66"/>
      <c r="B182" s="1" t="s">
        <v>117</v>
      </c>
      <c r="C182" s="1" t="s">
        <v>117</v>
      </c>
      <c r="D182" s="2" t="s">
        <v>113</v>
      </c>
      <c r="E182" s="1" t="s">
        <v>119</v>
      </c>
      <c r="F182" s="3" t="s">
        <v>114</v>
      </c>
      <c r="G182" s="1" t="s">
        <v>25</v>
      </c>
      <c r="H182" s="66"/>
      <c r="I182" s="66"/>
      <c r="J182" s="1" t="s">
        <v>117</v>
      </c>
      <c r="K182" s="1" t="s">
        <v>117</v>
      </c>
      <c r="L182" s="2" t="s">
        <v>113</v>
      </c>
      <c r="M182" s="1" t="s">
        <v>119</v>
      </c>
      <c r="N182" s="3" t="s">
        <v>114</v>
      </c>
      <c r="O182" s="1" t="s">
        <v>25</v>
      </c>
      <c r="P182" s="5"/>
      <c r="Q182" s="66"/>
      <c r="R182" s="1" t="s">
        <v>117</v>
      </c>
      <c r="S182" s="1" t="s">
        <v>112</v>
      </c>
      <c r="T182" s="2" t="s">
        <v>113</v>
      </c>
      <c r="U182" s="1" t="s">
        <v>119</v>
      </c>
      <c r="V182" s="3" t="s">
        <v>114</v>
      </c>
      <c r="W182" s="1" t="s">
        <v>116</v>
      </c>
      <c r="X182" s="66"/>
      <c r="Y182" s="66"/>
      <c r="Z182" s="1" t="s">
        <v>117</v>
      </c>
      <c r="AA182" s="1" t="s">
        <v>112</v>
      </c>
      <c r="AB182" s="2" t="s">
        <v>113</v>
      </c>
      <c r="AC182" s="1" t="s">
        <v>119</v>
      </c>
      <c r="AD182" s="3" t="s">
        <v>114</v>
      </c>
      <c r="AE182" s="1" t="s">
        <v>116</v>
      </c>
      <c r="AF182" s="5"/>
      <c r="AG182" s="12"/>
      <c r="AH182" s="37" t="s">
        <v>117</v>
      </c>
      <c r="AI182" s="37" t="s">
        <v>112</v>
      </c>
      <c r="AJ182" s="10" t="s">
        <v>113</v>
      </c>
      <c r="AK182" s="37" t="s">
        <v>119</v>
      </c>
      <c r="AL182" s="11" t="s">
        <v>114</v>
      </c>
      <c r="AM182" s="37" t="s">
        <v>116</v>
      </c>
      <c r="AN182" s="66"/>
      <c r="AO182" s="12"/>
      <c r="AP182" s="37" t="s">
        <v>117</v>
      </c>
      <c r="AQ182" s="37" t="s">
        <v>112</v>
      </c>
      <c r="AR182" s="10" t="s">
        <v>113</v>
      </c>
      <c r="AS182" s="37" t="s">
        <v>119</v>
      </c>
      <c r="AT182" s="11" t="s">
        <v>114</v>
      </c>
      <c r="AU182" s="37" t="s">
        <v>116</v>
      </c>
      <c r="AV182" s="66"/>
      <c r="AW182" s="12"/>
      <c r="AX182" s="37" t="s">
        <v>117</v>
      </c>
      <c r="AY182" s="37" t="s">
        <v>112</v>
      </c>
      <c r="AZ182" s="10" t="s">
        <v>113</v>
      </c>
      <c r="BA182" s="37" t="s">
        <v>119</v>
      </c>
      <c r="BB182" s="11" t="s">
        <v>114</v>
      </c>
      <c r="BC182" s="37" t="s">
        <v>116</v>
      </c>
      <c r="BD182" s="66"/>
      <c r="BE182" s="12"/>
      <c r="BF182" s="37" t="s">
        <v>117</v>
      </c>
      <c r="BG182" s="37" t="s">
        <v>112</v>
      </c>
      <c r="BH182" s="10" t="s">
        <v>113</v>
      </c>
      <c r="BI182" s="37" t="s">
        <v>119</v>
      </c>
      <c r="BJ182" s="11" t="s">
        <v>114</v>
      </c>
      <c r="BK182" s="37" t="s">
        <v>116</v>
      </c>
      <c r="BL182" s="66"/>
      <c r="BM182" s="66"/>
    </row>
    <row r="183" spans="1:65" ht="15" x14ac:dyDescent="0.3">
      <c r="A183" s="247" t="s">
        <v>158</v>
      </c>
      <c r="B183" s="247"/>
      <c r="C183" s="247"/>
      <c r="D183" s="247"/>
      <c r="E183" s="247"/>
      <c r="F183" s="4"/>
      <c r="G183" s="247"/>
      <c r="H183" s="66"/>
      <c r="I183" s="247" t="s">
        <v>158</v>
      </c>
      <c r="J183" s="247"/>
      <c r="K183" s="247"/>
      <c r="L183" s="247"/>
      <c r="M183" s="247"/>
      <c r="N183" s="4"/>
      <c r="O183" s="247"/>
      <c r="P183" s="182"/>
      <c r="Q183" s="94" t="s">
        <v>158</v>
      </c>
      <c r="R183" s="94"/>
      <c r="S183" s="94"/>
      <c r="T183" s="94"/>
      <c r="U183" s="94"/>
      <c r="V183" s="65"/>
      <c r="W183" s="94"/>
      <c r="X183" s="66"/>
      <c r="Y183" s="247" t="s">
        <v>158</v>
      </c>
      <c r="Z183" s="247"/>
      <c r="AA183" s="247"/>
      <c r="AB183" s="247"/>
      <c r="AC183" s="247"/>
      <c r="AD183" s="4"/>
      <c r="AE183" s="247"/>
      <c r="AF183" s="182"/>
      <c r="AG183" s="247" t="s">
        <v>158</v>
      </c>
      <c r="AH183" s="159"/>
      <c r="AI183" s="159"/>
      <c r="AJ183" s="159"/>
      <c r="AK183" s="159"/>
      <c r="AL183" s="28"/>
      <c r="AM183" s="159"/>
      <c r="AN183" s="66"/>
      <c r="AO183" s="247" t="s">
        <v>158</v>
      </c>
      <c r="AP183" s="159"/>
      <c r="AQ183" s="159"/>
      <c r="AR183" s="159"/>
      <c r="AS183" s="159"/>
      <c r="AT183" s="28"/>
      <c r="AU183" s="159"/>
      <c r="AV183" s="66"/>
      <c r="AW183" s="247" t="s">
        <v>158</v>
      </c>
      <c r="AX183" s="159"/>
      <c r="AY183" s="159"/>
      <c r="AZ183" s="159"/>
      <c r="BA183" s="159"/>
      <c r="BB183" s="28"/>
      <c r="BC183" s="159"/>
      <c r="BD183" s="66"/>
      <c r="BE183" s="247" t="s">
        <v>158</v>
      </c>
      <c r="BF183" s="159"/>
      <c r="BG183" s="159"/>
      <c r="BH183" s="159"/>
      <c r="BI183" s="159"/>
      <c r="BJ183" s="28"/>
      <c r="BK183" s="159"/>
      <c r="BL183" s="66"/>
      <c r="BM183" s="66"/>
    </row>
    <row r="184" spans="1:65" ht="15" x14ac:dyDescent="0.3">
      <c r="A184" s="66" t="s">
        <v>104</v>
      </c>
      <c r="B184" s="67">
        <v>79</v>
      </c>
      <c r="C184" s="67">
        <v>79</v>
      </c>
      <c r="D184" s="67">
        <v>41</v>
      </c>
      <c r="E184" s="67">
        <v>518.98734177215192</v>
      </c>
      <c r="F184" s="82">
        <v>215</v>
      </c>
      <c r="G184" s="67">
        <v>88150</v>
      </c>
      <c r="H184" s="66"/>
      <c r="I184" s="66" t="s">
        <v>104</v>
      </c>
      <c r="J184" s="67">
        <v>79</v>
      </c>
      <c r="K184" s="67">
        <v>79</v>
      </c>
      <c r="L184" s="67">
        <v>50</v>
      </c>
      <c r="M184" s="67">
        <v>632.91139240506334</v>
      </c>
      <c r="N184" s="82">
        <v>227</v>
      </c>
      <c r="O184" s="67">
        <v>113500</v>
      </c>
      <c r="P184" s="67"/>
      <c r="Q184" s="115" t="s">
        <v>104</v>
      </c>
      <c r="R184" s="106">
        <v>79</v>
      </c>
      <c r="S184" s="106">
        <v>79</v>
      </c>
      <c r="T184" s="106">
        <v>71</v>
      </c>
      <c r="U184" s="106">
        <v>898.7341772151899</v>
      </c>
      <c r="V184" s="163">
        <v>250</v>
      </c>
      <c r="W184" s="106">
        <v>177500</v>
      </c>
      <c r="X184" s="66"/>
      <c r="Y184" s="66" t="s">
        <v>104</v>
      </c>
      <c r="Z184" s="67">
        <v>108</v>
      </c>
      <c r="AA184" s="67">
        <v>79</v>
      </c>
      <c r="AB184" s="67">
        <v>77</v>
      </c>
      <c r="AC184" s="67">
        <v>974.68354430379748</v>
      </c>
      <c r="AD184" s="68">
        <v>260.93476318141194</v>
      </c>
      <c r="AE184" s="67">
        <v>200919.76764968719</v>
      </c>
      <c r="AF184" s="67"/>
      <c r="AG184" s="12" t="s">
        <v>104</v>
      </c>
      <c r="AH184" s="13">
        <v>108</v>
      </c>
      <c r="AI184" s="13">
        <v>83</v>
      </c>
      <c r="AJ184" s="13">
        <v>53</v>
      </c>
      <c r="AK184" s="13">
        <v>640</v>
      </c>
      <c r="AL184" s="14">
        <v>230</v>
      </c>
      <c r="AM184" s="13">
        <f>AL184*AJ184*10</f>
        <v>121900</v>
      </c>
      <c r="AN184" s="66"/>
      <c r="AO184" s="12" t="s">
        <v>104</v>
      </c>
      <c r="AP184" s="13">
        <v>108</v>
      </c>
      <c r="AQ184" s="13">
        <v>83</v>
      </c>
      <c r="AR184" s="13">
        <v>68</v>
      </c>
      <c r="AS184" s="13">
        <v>640</v>
      </c>
      <c r="AT184" s="14">
        <v>230</v>
      </c>
      <c r="AU184" s="13">
        <f>AT184*AR184*10</f>
        <v>156400</v>
      </c>
      <c r="AV184" s="66"/>
      <c r="AW184" s="12" t="s">
        <v>104</v>
      </c>
      <c r="AX184" s="13">
        <v>108</v>
      </c>
      <c r="AY184" s="13">
        <v>83</v>
      </c>
      <c r="AZ184" s="13">
        <v>38</v>
      </c>
      <c r="BA184" s="13">
        <v>460</v>
      </c>
      <c r="BB184" s="14">
        <v>230</v>
      </c>
      <c r="BC184" s="13">
        <v>87400</v>
      </c>
      <c r="BD184" s="66"/>
      <c r="BE184" s="12" t="s">
        <v>104</v>
      </c>
      <c r="BF184" s="13">
        <v>108</v>
      </c>
      <c r="BG184" s="13">
        <v>83</v>
      </c>
      <c r="BH184" s="13">
        <v>48</v>
      </c>
      <c r="BI184" s="13">
        <v>578.31325301204822</v>
      </c>
      <c r="BJ184" s="14">
        <v>238.62</v>
      </c>
      <c r="BK184" s="13">
        <v>114537.60000000001</v>
      </c>
      <c r="BL184" s="66"/>
      <c r="BM184" s="66"/>
    </row>
    <row r="185" spans="1:65" ht="15.75" thickBot="1" x14ac:dyDescent="0.35">
      <c r="A185" s="66" t="s">
        <v>105</v>
      </c>
      <c r="B185" s="67">
        <v>8022</v>
      </c>
      <c r="C185" s="67">
        <v>4631</v>
      </c>
      <c r="D185" s="67">
        <v>2804</v>
      </c>
      <c r="E185" s="67">
        <v>605.48477650615416</v>
      </c>
      <c r="F185" s="82">
        <v>60.46</v>
      </c>
      <c r="G185" s="67">
        <v>0</v>
      </c>
      <c r="H185" s="66"/>
      <c r="I185" s="66" t="s">
        <v>105</v>
      </c>
      <c r="J185" s="67">
        <v>8101</v>
      </c>
      <c r="K185" s="67">
        <v>4782</v>
      </c>
      <c r="L185" s="67">
        <v>5160</v>
      </c>
      <c r="M185" s="67">
        <v>1079.0464240903389</v>
      </c>
      <c r="N185" s="82"/>
      <c r="O185" s="67"/>
      <c r="P185" s="67"/>
      <c r="Q185" s="301" t="s">
        <v>105</v>
      </c>
      <c r="R185" s="137">
        <v>8022</v>
      </c>
      <c r="S185" s="137">
        <v>4517</v>
      </c>
      <c r="T185" s="137">
        <v>2985</v>
      </c>
      <c r="U185" s="137">
        <v>660.83683860969666</v>
      </c>
      <c r="V185" s="170"/>
      <c r="W185" s="137"/>
      <c r="X185" s="66"/>
      <c r="Y185" s="69" t="s">
        <v>105</v>
      </c>
      <c r="Z185" s="70">
        <v>8416</v>
      </c>
      <c r="AA185" s="70">
        <v>5364</v>
      </c>
      <c r="AB185" s="70">
        <v>6018</v>
      </c>
      <c r="AC185" s="70">
        <v>1121.923937360179</v>
      </c>
      <c r="AD185" s="71"/>
      <c r="AE185" s="70"/>
      <c r="AF185" s="67"/>
      <c r="AG185" s="15" t="s">
        <v>105</v>
      </c>
      <c r="AH185" s="16">
        <v>8416</v>
      </c>
      <c r="AI185" s="16">
        <v>5364</v>
      </c>
      <c r="AJ185" s="16">
        <v>2818</v>
      </c>
      <c r="AK185" s="16">
        <v>525</v>
      </c>
      <c r="AL185" s="17"/>
      <c r="AM185" s="16"/>
      <c r="AN185" s="66"/>
      <c r="AO185" s="15" t="s">
        <v>105</v>
      </c>
      <c r="AP185" s="16">
        <v>8416</v>
      </c>
      <c r="AQ185" s="16">
        <v>5364</v>
      </c>
      <c r="AR185" s="16">
        <v>4457</v>
      </c>
      <c r="AS185" s="16">
        <v>525</v>
      </c>
      <c r="AT185" s="17"/>
      <c r="AU185" s="16"/>
      <c r="AV185" s="66"/>
      <c r="AW185" s="15" t="s">
        <v>105</v>
      </c>
      <c r="AX185" s="16">
        <v>8416</v>
      </c>
      <c r="AY185" s="16">
        <v>5364</v>
      </c>
      <c r="AZ185" s="16">
        <v>4744</v>
      </c>
      <c r="BA185" s="16">
        <v>880</v>
      </c>
      <c r="BB185" s="17"/>
      <c r="BC185" s="16"/>
      <c r="BD185" s="66"/>
      <c r="BE185" s="15" t="s">
        <v>105</v>
      </c>
      <c r="BF185" s="16">
        <v>8416</v>
      </c>
      <c r="BG185" s="16">
        <v>5364</v>
      </c>
      <c r="BH185" s="16">
        <v>5154</v>
      </c>
      <c r="BI185" s="16">
        <v>960.85011185682322</v>
      </c>
      <c r="BJ185" s="17"/>
      <c r="BK185" s="16"/>
      <c r="BL185" s="66"/>
      <c r="BM185" s="66"/>
    </row>
    <row r="186" spans="1:65" ht="15" x14ac:dyDescent="0.3">
      <c r="A186" s="44" t="s">
        <v>197</v>
      </c>
      <c r="B186" s="95">
        <v>8101</v>
      </c>
      <c r="C186" s="96">
        <v>4710</v>
      </c>
      <c r="D186" s="96">
        <v>2845</v>
      </c>
      <c r="E186" s="95"/>
      <c r="F186" s="95"/>
      <c r="G186" s="95">
        <v>88150</v>
      </c>
      <c r="H186" s="66"/>
      <c r="I186" s="44" t="s">
        <v>197</v>
      </c>
      <c r="J186" s="95">
        <v>8180</v>
      </c>
      <c r="K186" s="96">
        <v>4861</v>
      </c>
      <c r="L186" s="96">
        <v>5210</v>
      </c>
      <c r="M186" s="95"/>
      <c r="N186" s="174"/>
      <c r="O186" s="95">
        <v>113500</v>
      </c>
      <c r="P186" s="77"/>
      <c r="Q186" s="44" t="s">
        <v>197</v>
      </c>
      <c r="R186" s="96">
        <v>8101</v>
      </c>
      <c r="S186" s="96">
        <v>4596</v>
      </c>
      <c r="T186" s="96">
        <v>3056</v>
      </c>
      <c r="U186" s="96"/>
      <c r="V186" s="169"/>
      <c r="W186" s="96">
        <v>177500</v>
      </c>
      <c r="X186" s="66"/>
      <c r="Y186" s="44" t="s">
        <v>197</v>
      </c>
      <c r="Z186" s="73">
        <v>8524</v>
      </c>
      <c r="AA186" s="74">
        <v>5443</v>
      </c>
      <c r="AB186" s="74">
        <v>6095</v>
      </c>
      <c r="AC186" s="75"/>
      <c r="AD186" s="76"/>
      <c r="AE186" s="76">
        <v>200919.76764968719</v>
      </c>
      <c r="AF186" s="77"/>
      <c r="AG186" s="44" t="s">
        <v>197</v>
      </c>
      <c r="AH186" s="19">
        <v>8524</v>
      </c>
      <c r="AI186" s="19">
        <v>5447</v>
      </c>
      <c r="AJ186" s="20">
        <v>2871</v>
      </c>
      <c r="AK186" s="21"/>
      <c r="AL186" s="22"/>
      <c r="AM186" s="22">
        <v>121900</v>
      </c>
      <c r="AN186" s="66"/>
      <c r="AO186" s="18" t="s">
        <v>129</v>
      </c>
      <c r="AP186" s="19">
        <f>SUM(AP184:AP185)</f>
        <v>8524</v>
      </c>
      <c r="AQ186" s="19">
        <f>SUM(AQ184:AQ185)</f>
        <v>5447</v>
      </c>
      <c r="AR186" s="20">
        <f>SUM(AR184:AR185)</f>
        <v>4525</v>
      </c>
      <c r="AS186" s="21"/>
      <c r="AT186" s="22"/>
      <c r="AU186" s="22">
        <f>SUM(AU184:AU185)</f>
        <v>156400</v>
      </c>
      <c r="AV186" s="66"/>
      <c r="AW186" s="18" t="s">
        <v>129</v>
      </c>
      <c r="AX186" s="19">
        <v>8524</v>
      </c>
      <c r="AY186" s="19">
        <v>5447</v>
      </c>
      <c r="AZ186" s="20">
        <v>4782</v>
      </c>
      <c r="BA186" s="21"/>
      <c r="BB186" s="22"/>
      <c r="BC186" s="22">
        <v>87400</v>
      </c>
      <c r="BD186" s="66"/>
      <c r="BE186" s="18" t="s">
        <v>129</v>
      </c>
      <c r="BF186" s="19">
        <v>8524</v>
      </c>
      <c r="BG186" s="19">
        <v>5447</v>
      </c>
      <c r="BH186" s="20">
        <v>5202</v>
      </c>
      <c r="BI186" s="21"/>
      <c r="BJ186" s="22"/>
      <c r="BK186" s="22">
        <v>114537.60000000001</v>
      </c>
      <c r="BL186" s="66"/>
      <c r="BM186" s="66"/>
    </row>
    <row r="187" spans="1:65" ht="15" x14ac:dyDescent="0.3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23"/>
      <c r="AH187" s="24"/>
      <c r="AI187" s="25"/>
      <c r="AJ187" s="25"/>
      <c r="AK187" s="26"/>
      <c r="AL187" s="27"/>
      <c r="AM187" s="27"/>
      <c r="AN187" s="66"/>
      <c r="AO187" s="23"/>
      <c r="AP187" s="24"/>
      <c r="AQ187" s="25"/>
      <c r="AR187" s="25"/>
      <c r="AS187" s="26"/>
      <c r="AT187" s="27"/>
      <c r="AU187" s="27"/>
      <c r="AV187" s="66"/>
      <c r="AW187" s="23"/>
      <c r="AX187" s="24"/>
      <c r="AY187" s="25"/>
      <c r="AZ187" s="25"/>
      <c r="BA187" s="26"/>
      <c r="BB187" s="27"/>
      <c r="BC187" s="27"/>
      <c r="BD187" s="66"/>
      <c r="BE187" s="23"/>
      <c r="BF187" s="24"/>
      <c r="BG187" s="25"/>
      <c r="BH187" s="25"/>
      <c r="BI187" s="26"/>
      <c r="BJ187" s="27"/>
      <c r="BK187" s="27"/>
      <c r="BL187" s="66"/>
      <c r="BM187" s="66"/>
    </row>
    <row r="188" spans="1:65" ht="15" x14ac:dyDescent="0.3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12"/>
      <c r="AH188" s="12"/>
      <c r="AI188" s="12"/>
      <c r="AJ188" s="12"/>
      <c r="AK188" s="12"/>
      <c r="AL188" s="12"/>
      <c r="AM188" s="12"/>
      <c r="AN188" s="66"/>
      <c r="AO188" s="12"/>
      <c r="AP188" s="12"/>
      <c r="AQ188" s="12"/>
      <c r="AR188" s="12"/>
      <c r="AS188" s="12"/>
      <c r="AT188" s="12"/>
      <c r="AU188" s="12"/>
      <c r="AV188" s="66"/>
      <c r="AW188" s="12"/>
      <c r="AX188" s="12"/>
      <c r="AY188" s="12"/>
      <c r="AZ188" s="12"/>
      <c r="BA188" s="12"/>
      <c r="BB188" s="12"/>
      <c r="BC188" s="12"/>
      <c r="BD188" s="66"/>
      <c r="BE188" s="12"/>
      <c r="BF188" s="12"/>
      <c r="BG188" s="12"/>
      <c r="BH188" s="12"/>
      <c r="BI188" s="12"/>
      <c r="BJ188" s="12"/>
      <c r="BK188" s="12"/>
      <c r="BL188" s="66"/>
      <c r="BM188" s="66"/>
    </row>
    <row r="189" spans="1:65" ht="15" x14ac:dyDescent="0.3">
      <c r="A189" s="66"/>
      <c r="B189" s="5"/>
      <c r="C189" s="5"/>
      <c r="D189" s="2" t="s">
        <v>113</v>
      </c>
      <c r="E189" s="5"/>
      <c r="F189" s="3" t="s">
        <v>114</v>
      </c>
      <c r="G189" s="1" t="s">
        <v>116</v>
      </c>
      <c r="H189" s="66"/>
      <c r="I189" s="66"/>
      <c r="J189" s="5"/>
      <c r="K189" s="5"/>
      <c r="L189" s="2" t="s">
        <v>113</v>
      </c>
      <c r="M189" s="5"/>
      <c r="N189" s="3" t="s">
        <v>114</v>
      </c>
      <c r="O189" s="1" t="s">
        <v>116</v>
      </c>
      <c r="P189" s="5"/>
      <c r="Q189" s="66"/>
      <c r="R189" s="5"/>
      <c r="S189" s="5"/>
      <c r="T189" s="2" t="s">
        <v>113</v>
      </c>
      <c r="U189" s="5"/>
      <c r="V189" s="3" t="s">
        <v>114</v>
      </c>
      <c r="W189" s="1" t="s">
        <v>116</v>
      </c>
      <c r="X189" s="66"/>
      <c r="Y189" s="66"/>
      <c r="Z189" s="5"/>
      <c r="AA189" s="5"/>
      <c r="AB189" s="2" t="s">
        <v>113</v>
      </c>
      <c r="AC189" s="5"/>
      <c r="AD189" s="3" t="s">
        <v>114</v>
      </c>
      <c r="AE189" s="1" t="s">
        <v>116</v>
      </c>
      <c r="AF189" s="5"/>
      <c r="AG189" s="12"/>
      <c r="AH189" s="40"/>
      <c r="AI189" s="40"/>
      <c r="AJ189" s="10" t="s">
        <v>113</v>
      </c>
      <c r="AK189" s="40"/>
      <c r="AL189" s="11" t="s">
        <v>114</v>
      </c>
      <c r="AM189" s="37" t="s">
        <v>116</v>
      </c>
      <c r="AN189" s="66"/>
      <c r="AO189" s="12"/>
      <c r="AP189" s="40"/>
      <c r="AQ189" s="40"/>
      <c r="AR189" s="10" t="s">
        <v>113</v>
      </c>
      <c r="AS189" s="40"/>
      <c r="AT189" s="11" t="s">
        <v>114</v>
      </c>
      <c r="AU189" s="37" t="s">
        <v>116</v>
      </c>
      <c r="AV189" s="66"/>
      <c r="AW189" s="12"/>
      <c r="AX189" s="40"/>
      <c r="AY189" s="40"/>
      <c r="AZ189" s="10" t="s">
        <v>113</v>
      </c>
      <c r="BA189" s="40"/>
      <c r="BB189" s="11" t="s">
        <v>114</v>
      </c>
      <c r="BC189" s="37" t="s">
        <v>116</v>
      </c>
      <c r="BD189" s="66"/>
      <c r="BE189" s="12"/>
      <c r="BF189" s="40"/>
      <c r="BG189" s="40"/>
      <c r="BH189" s="10" t="s">
        <v>113</v>
      </c>
      <c r="BI189" s="40"/>
      <c r="BJ189" s="11" t="s">
        <v>114</v>
      </c>
      <c r="BK189" s="37" t="s">
        <v>116</v>
      </c>
      <c r="BL189" s="66"/>
      <c r="BM189" s="66"/>
    </row>
    <row r="190" spans="1:65" ht="15" x14ac:dyDescent="0.3">
      <c r="A190" s="247" t="s">
        <v>198</v>
      </c>
      <c r="B190" s="247"/>
      <c r="C190" s="247"/>
      <c r="D190" s="247"/>
      <c r="E190" s="247"/>
      <c r="F190" s="4"/>
      <c r="G190" s="247"/>
      <c r="H190" s="66"/>
      <c r="I190" s="247" t="s">
        <v>133</v>
      </c>
      <c r="J190" s="247"/>
      <c r="K190" s="247"/>
      <c r="L190" s="247"/>
      <c r="M190" s="247"/>
      <c r="N190" s="4"/>
      <c r="O190" s="247"/>
      <c r="P190" s="182"/>
      <c r="Q190" s="247" t="s">
        <v>133</v>
      </c>
      <c r="R190" s="247"/>
      <c r="S190" s="247"/>
      <c r="T190" s="247"/>
      <c r="U190" s="247"/>
      <c r="V190" s="4"/>
      <c r="W190" s="247"/>
      <c r="X190" s="66"/>
      <c r="Y190" s="247" t="s">
        <v>133</v>
      </c>
      <c r="Z190" s="247"/>
      <c r="AA190" s="247"/>
      <c r="AB190" s="247"/>
      <c r="AC190" s="247"/>
      <c r="AD190" s="4"/>
      <c r="AE190" s="247"/>
      <c r="AF190" s="182"/>
      <c r="AG190" s="159" t="s">
        <v>133</v>
      </c>
      <c r="AH190" s="159"/>
      <c r="AI190" s="159"/>
      <c r="AJ190" s="159"/>
      <c r="AK190" s="159"/>
      <c r="AL190" s="28"/>
      <c r="AM190" s="159"/>
      <c r="AN190" s="66"/>
      <c r="AO190" s="159" t="s">
        <v>133</v>
      </c>
      <c r="AP190" s="159"/>
      <c r="AQ190" s="159"/>
      <c r="AR190" s="159"/>
      <c r="AS190" s="159"/>
      <c r="AT190" s="28"/>
      <c r="AU190" s="159"/>
      <c r="AV190" s="66"/>
      <c r="AW190" s="159" t="s">
        <v>133</v>
      </c>
      <c r="AX190" s="159"/>
      <c r="AY190" s="159"/>
      <c r="AZ190" s="159"/>
      <c r="BA190" s="159"/>
      <c r="BB190" s="28"/>
      <c r="BC190" s="159"/>
      <c r="BD190" s="66"/>
      <c r="BE190" s="159" t="s">
        <v>133</v>
      </c>
      <c r="BF190" s="159"/>
      <c r="BG190" s="159"/>
      <c r="BH190" s="159"/>
      <c r="BI190" s="159"/>
      <c r="BJ190" s="28"/>
      <c r="BK190" s="159"/>
      <c r="BL190" s="66"/>
      <c r="BM190" s="66"/>
    </row>
    <row r="191" spans="1:65" ht="15" x14ac:dyDescent="0.3">
      <c r="A191" s="115" t="s">
        <v>106</v>
      </c>
      <c r="B191" s="66" t="s">
        <v>144</v>
      </c>
      <c r="C191" s="66" t="s">
        <v>144</v>
      </c>
      <c r="D191" s="66">
        <v>388.9</v>
      </c>
      <c r="E191" s="66"/>
      <c r="F191" s="82">
        <v>454.967300349906</v>
      </c>
      <c r="G191" s="67">
        <v>1769367.8310607842</v>
      </c>
      <c r="H191" s="66"/>
      <c r="I191" s="115" t="s">
        <v>106</v>
      </c>
      <c r="J191" s="106" t="s">
        <v>144</v>
      </c>
      <c r="K191" s="106" t="s">
        <v>144</v>
      </c>
      <c r="L191" s="106">
        <v>631</v>
      </c>
      <c r="M191" s="106"/>
      <c r="N191" s="163">
        <v>533.13</v>
      </c>
      <c r="O191" s="106">
        <v>3364050.3</v>
      </c>
      <c r="P191" s="108"/>
      <c r="Q191" s="115" t="s">
        <v>106</v>
      </c>
      <c r="R191" s="106" t="s">
        <v>144</v>
      </c>
      <c r="S191" s="106" t="s">
        <v>144</v>
      </c>
      <c r="T191" s="106">
        <v>366.9</v>
      </c>
      <c r="U191" s="106"/>
      <c r="V191" s="163">
        <v>588.42999999999995</v>
      </c>
      <c r="W191" s="106">
        <v>2158949.67</v>
      </c>
      <c r="X191" s="66"/>
      <c r="Y191" s="66" t="s">
        <v>106</v>
      </c>
      <c r="Z191" s="8"/>
      <c r="AA191" s="8"/>
      <c r="AB191" s="67">
        <v>875.1</v>
      </c>
      <c r="AC191" s="67"/>
      <c r="AD191" s="68">
        <v>500</v>
      </c>
      <c r="AE191" s="67">
        <v>4375500</v>
      </c>
      <c r="AF191" s="67"/>
      <c r="AG191" s="12" t="s">
        <v>106</v>
      </c>
      <c r="AH191" s="41"/>
      <c r="AI191" s="41"/>
      <c r="AJ191" s="13">
        <v>287</v>
      </c>
      <c r="AK191" s="13"/>
      <c r="AL191" s="14">
        <v>460</v>
      </c>
      <c r="AM191" s="13">
        <f>AJ191*AL191*10</f>
        <v>1320200</v>
      </c>
      <c r="AN191" s="66"/>
      <c r="AO191" s="12" t="s">
        <v>106</v>
      </c>
      <c r="AP191" s="41"/>
      <c r="AQ191" s="41"/>
      <c r="AR191" s="13">
        <v>582</v>
      </c>
      <c r="AS191" s="13"/>
      <c r="AT191" s="14">
        <v>550</v>
      </c>
      <c r="AU191" s="13">
        <f>AR191*AT191*10</f>
        <v>3201000</v>
      </c>
      <c r="AV191" s="66"/>
      <c r="AW191" s="12" t="s">
        <v>106</v>
      </c>
      <c r="AX191" s="41"/>
      <c r="AY191" s="41"/>
      <c r="AZ191" s="13">
        <v>627</v>
      </c>
      <c r="BA191" s="13"/>
      <c r="BB191" s="14">
        <v>354</v>
      </c>
      <c r="BC191" s="13">
        <v>2219580</v>
      </c>
      <c r="BD191" s="66"/>
      <c r="BE191" s="12" t="s">
        <v>106</v>
      </c>
      <c r="BF191" s="41"/>
      <c r="BG191" s="41"/>
      <c r="BH191" s="13">
        <v>662</v>
      </c>
      <c r="BI191" s="13"/>
      <c r="BJ191" s="14">
        <v>480.35</v>
      </c>
      <c r="BK191" s="13">
        <v>3179917</v>
      </c>
      <c r="BL191" s="66"/>
      <c r="BM191" s="66"/>
    </row>
    <row r="192" spans="1:65" ht="15" x14ac:dyDescent="0.3">
      <c r="A192" s="114" t="s">
        <v>107</v>
      </c>
      <c r="B192" s="66" t="s">
        <v>144</v>
      </c>
      <c r="C192" s="66" t="s">
        <v>144</v>
      </c>
      <c r="D192" s="66">
        <v>18.399999999999999</v>
      </c>
      <c r="E192" s="66"/>
      <c r="F192" s="82">
        <v>418.56991632191352</v>
      </c>
      <c r="G192" s="67">
        <v>77016.864603232083</v>
      </c>
      <c r="H192" s="66"/>
      <c r="I192" s="114" t="s">
        <v>107</v>
      </c>
      <c r="J192" s="108" t="s">
        <v>144</v>
      </c>
      <c r="K192" s="108" t="s">
        <v>144</v>
      </c>
      <c r="L192" s="108">
        <v>30</v>
      </c>
      <c r="M192" s="108"/>
      <c r="N192" s="164">
        <v>460.7</v>
      </c>
      <c r="O192" s="108">
        <v>138210</v>
      </c>
      <c r="P192" s="108"/>
      <c r="Q192" s="114" t="s">
        <v>107</v>
      </c>
      <c r="R192" s="108" t="s">
        <v>144</v>
      </c>
      <c r="S192" s="108" t="s">
        <v>144</v>
      </c>
      <c r="T192" s="108">
        <v>16.100000000000001</v>
      </c>
      <c r="U192" s="108"/>
      <c r="V192" s="164">
        <v>449.78</v>
      </c>
      <c r="W192" s="108">
        <v>72414.58</v>
      </c>
      <c r="X192" s="66"/>
      <c r="Y192" s="66" t="s">
        <v>107</v>
      </c>
      <c r="Z192" s="8"/>
      <c r="AA192" s="8"/>
      <c r="AB192" s="67">
        <v>37.6</v>
      </c>
      <c r="AC192" s="67"/>
      <c r="AD192" s="68">
        <v>390</v>
      </c>
      <c r="AE192" s="67">
        <v>146640</v>
      </c>
      <c r="AF192" s="67"/>
      <c r="AG192" s="12" t="s">
        <v>107</v>
      </c>
      <c r="AH192" s="41"/>
      <c r="AI192" s="41"/>
      <c r="AJ192" s="13">
        <v>12</v>
      </c>
      <c r="AK192" s="13"/>
      <c r="AL192" s="14">
        <v>358</v>
      </c>
      <c r="AM192" s="13">
        <f>AJ192*AL192*10</f>
        <v>42960</v>
      </c>
      <c r="AN192" s="66"/>
      <c r="AO192" s="12" t="s">
        <v>107</v>
      </c>
      <c r="AP192" s="41"/>
      <c r="AQ192" s="41"/>
      <c r="AR192" s="13">
        <v>25</v>
      </c>
      <c r="AS192" s="13"/>
      <c r="AT192" s="14">
        <v>429</v>
      </c>
      <c r="AU192" s="13">
        <f>AR192*AT192*10</f>
        <v>107250</v>
      </c>
      <c r="AV192" s="66"/>
      <c r="AW192" s="12" t="s">
        <v>107</v>
      </c>
      <c r="AX192" s="41"/>
      <c r="AY192" s="41"/>
      <c r="AZ192" s="13">
        <v>20</v>
      </c>
      <c r="BA192" s="13"/>
      <c r="BB192" s="14">
        <v>276.12</v>
      </c>
      <c r="BC192" s="13">
        <v>55224</v>
      </c>
      <c r="BD192" s="66"/>
      <c r="BE192" s="12" t="s">
        <v>107</v>
      </c>
      <c r="BF192" s="41"/>
      <c r="BG192" s="41"/>
      <c r="BH192" s="13">
        <v>21</v>
      </c>
      <c r="BI192" s="13"/>
      <c r="BJ192" s="14">
        <v>447.6</v>
      </c>
      <c r="BK192" s="13">
        <v>93996</v>
      </c>
      <c r="BL192" s="66"/>
      <c r="BM192" s="66"/>
    </row>
    <row r="193" spans="1:65" ht="15.75" thickBot="1" x14ac:dyDescent="0.35">
      <c r="A193" s="114" t="s">
        <v>108</v>
      </c>
      <c r="B193" s="66" t="s">
        <v>144</v>
      </c>
      <c r="C193" s="66" t="s">
        <v>144</v>
      </c>
      <c r="D193" s="66">
        <v>13.29</v>
      </c>
      <c r="E193" s="66"/>
      <c r="F193" s="82">
        <v>385.08432301616045</v>
      </c>
      <c r="G193" s="67">
        <v>51177.706528847717</v>
      </c>
      <c r="H193" s="66"/>
      <c r="I193" s="114" t="s">
        <v>108</v>
      </c>
      <c r="J193" s="108" t="s">
        <v>144</v>
      </c>
      <c r="K193" s="108" t="s">
        <v>144</v>
      </c>
      <c r="L193" s="108">
        <v>22</v>
      </c>
      <c r="M193" s="108"/>
      <c r="N193" s="164">
        <v>433.06</v>
      </c>
      <c r="O193" s="108">
        <v>95273.2</v>
      </c>
      <c r="P193" s="108"/>
      <c r="Q193" s="302" t="s">
        <v>108</v>
      </c>
      <c r="R193" s="137" t="s">
        <v>144</v>
      </c>
      <c r="S193" s="137" t="s">
        <v>144</v>
      </c>
      <c r="T193" s="137">
        <v>12</v>
      </c>
      <c r="U193" s="137"/>
      <c r="V193" s="170">
        <v>431.79</v>
      </c>
      <c r="W193" s="137">
        <v>51814.8</v>
      </c>
      <c r="X193" s="66"/>
      <c r="Y193" s="69" t="s">
        <v>108</v>
      </c>
      <c r="Z193" s="93"/>
      <c r="AA193" s="93"/>
      <c r="AB193" s="70">
        <v>28.2</v>
      </c>
      <c r="AC193" s="70"/>
      <c r="AD193" s="71">
        <v>382.2</v>
      </c>
      <c r="AE193" s="70">
        <v>107780.4</v>
      </c>
      <c r="AF193" s="67"/>
      <c r="AG193" s="15" t="s">
        <v>108</v>
      </c>
      <c r="AH193" s="42"/>
      <c r="AI193" s="42"/>
      <c r="AJ193" s="16">
        <v>9</v>
      </c>
      <c r="AK193" s="16"/>
      <c r="AL193" s="17">
        <v>351.62</v>
      </c>
      <c r="AM193" s="16">
        <f>AJ193*AL193*10</f>
        <v>31645.8</v>
      </c>
      <c r="AN193" s="66"/>
      <c r="AO193" s="15" t="s">
        <v>108</v>
      </c>
      <c r="AP193" s="42"/>
      <c r="AQ193" s="42"/>
      <c r="AR193" s="16">
        <v>19</v>
      </c>
      <c r="AS193" s="16"/>
      <c r="AT193" s="17">
        <v>420.42</v>
      </c>
      <c r="AU193" s="16">
        <f>AR193*AT193*10</f>
        <v>79879.8</v>
      </c>
      <c r="AV193" s="66"/>
      <c r="AW193" s="15" t="s">
        <v>108</v>
      </c>
      <c r="AX193" s="42"/>
      <c r="AY193" s="42"/>
      <c r="AZ193" s="16">
        <v>6</v>
      </c>
      <c r="BA193" s="16"/>
      <c r="BB193" s="17">
        <v>270.60000000000002</v>
      </c>
      <c r="BC193" s="16">
        <v>16236.000000000002</v>
      </c>
      <c r="BD193" s="66"/>
      <c r="BE193" s="15" t="s">
        <v>108</v>
      </c>
      <c r="BF193" s="42"/>
      <c r="BG193" s="42"/>
      <c r="BH193" s="16">
        <v>7</v>
      </c>
      <c r="BI193" s="16"/>
      <c r="BJ193" s="17">
        <v>424.15</v>
      </c>
      <c r="BK193" s="16">
        <v>29690.499999999996</v>
      </c>
      <c r="BL193" s="66"/>
      <c r="BM193" s="66"/>
    </row>
    <row r="194" spans="1:65" ht="15" x14ac:dyDescent="0.3">
      <c r="A194" s="44" t="s">
        <v>199</v>
      </c>
      <c r="B194" s="96"/>
      <c r="C194" s="96"/>
      <c r="D194" s="96">
        <v>420.59</v>
      </c>
      <c r="E194" s="96"/>
      <c r="F194" s="96"/>
      <c r="G194" s="96">
        <v>1897562.4021928641</v>
      </c>
      <c r="H194" s="66"/>
      <c r="I194" s="44" t="s">
        <v>130</v>
      </c>
      <c r="J194" s="96"/>
      <c r="K194" s="96"/>
      <c r="L194" s="96">
        <v>683</v>
      </c>
      <c r="M194" s="96"/>
      <c r="N194" s="169"/>
      <c r="O194" s="96">
        <v>3597533.5</v>
      </c>
      <c r="P194" s="78"/>
      <c r="Q194" s="95" t="s">
        <v>159</v>
      </c>
      <c r="R194" s="96"/>
      <c r="S194" s="96"/>
      <c r="T194" s="96">
        <v>395</v>
      </c>
      <c r="U194" s="96"/>
      <c r="V194" s="169"/>
      <c r="W194" s="96">
        <v>2283179.0499999998</v>
      </c>
      <c r="X194" s="66"/>
      <c r="Y194" s="72" t="s">
        <v>130</v>
      </c>
      <c r="Z194" s="73"/>
      <c r="AA194" s="74"/>
      <c r="AB194" s="74">
        <v>941</v>
      </c>
      <c r="AC194" s="75"/>
      <c r="AD194" s="76"/>
      <c r="AE194" s="76">
        <v>4629920.4000000004</v>
      </c>
      <c r="AF194" s="78"/>
      <c r="AG194" s="18" t="s">
        <v>130</v>
      </c>
      <c r="AH194" s="19"/>
      <c r="AI194" s="20"/>
      <c r="AJ194" s="20">
        <v>308</v>
      </c>
      <c r="AK194" s="21"/>
      <c r="AL194" s="22"/>
      <c r="AM194" s="22">
        <v>1394805.8</v>
      </c>
      <c r="AN194" s="66"/>
      <c r="AO194" s="18" t="s">
        <v>130</v>
      </c>
      <c r="AP194" s="19"/>
      <c r="AQ194" s="20"/>
      <c r="AR194" s="20">
        <f>SUM(AR191:AR193)</f>
        <v>626</v>
      </c>
      <c r="AS194" s="21"/>
      <c r="AT194" s="22"/>
      <c r="AU194" s="22">
        <f>SUM(AU191:AU193)</f>
        <v>3388129.8</v>
      </c>
      <c r="AV194" s="66"/>
      <c r="AW194" s="18" t="s">
        <v>130</v>
      </c>
      <c r="AX194" s="19"/>
      <c r="AY194" s="20"/>
      <c r="AZ194" s="20">
        <v>653</v>
      </c>
      <c r="BA194" s="21"/>
      <c r="BB194" s="22"/>
      <c r="BC194" s="22">
        <v>2291040</v>
      </c>
      <c r="BD194" s="66"/>
      <c r="BE194" s="18" t="s">
        <v>130</v>
      </c>
      <c r="BF194" s="19"/>
      <c r="BG194" s="20"/>
      <c r="BH194" s="20">
        <v>690</v>
      </c>
      <c r="BI194" s="21"/>
      <c r="BJ194" s="22"/>
      <c r="BK194" s="22">
        <v>3303603.5</v>
      </c>
      <c r="BL194" s="66"/>
      <c r="BM194" s="66"/>
    </row>
    <row r="195" spans="1:65" ht="15" x14ac:dyDescent="0.3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23"/>
      <c r="AH195" s="24"/>
      <c r="AI195" s="25"/>
      <c r="AJ195" s="25"/>
      <c r="AK195" s="26"/>
      <c r="AL195" s="27"/>
      <c r="AM195" s="27"/>
      <c r="AN195" s="66"/>
      <c r="AO195" s="23"/>
      <c r="AP195" s="24"/>
      <c r="AQ195" s="25"/>
      <c r="AR195" s="25"/>
      <c r="AS195" s="26"/>
      <c r="AT195" s="27"/>
      <c r="AU195" s="27"/>
      <c r="AV195" s="66"/>
      <c r="AW195" s="23"/>
      <c r="AX195" s="24"/>
      <c r="AY195" s="25"/>
      <c r="AZ195" s="25"/>
      <c r="BA195" s="26"/>
      <c r="BB195" s="27"/>
      <c r="BC195" s="27"/>
      <c r="BD195" s="66"/>
      <c r="BE195" s="23"/>
      <c r="BF195" s="24"/>
      <c r="BG195" s="25"/>
      <c r="BH195" s="25"/>
      <c r="BI195" s="26"/>
      <c r="BJ195" s="27"/>
      <c r="BK195" s="27"/>
      <c r="BL195" s="66"/>
      <c r="BM195" s="66"/>
    </row>
    <row r="196" spans="1:65" ht="15" x14ac:dyDescent="0.3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12"/>
      <c r="AH196" s="12"/>
      <c r="AI196" s="12"/>
      <c r="AJ196" s="12"/>
      <c r="AK196" s="12"/>
      <c r="AL196" s="12"/>
      <c r="AM196" s="12"/>
      <c r="AN196" s="66"/>
      <c r="AO196" s="12"/>
      <c r="AP196" s="12"/>
      <c r="AQ196" s="12"/>
      <c r="AR196" s="12"/>
      <c r="AS196" s="12"/>
      <c r="AT196" s="12"/>
      <c r="AU196" s="12"/>
      <c r="AV196" s="66"/>
      <c r="AW196" s="12"/>
      <c r="AX196" s="12"/>
      <c r="AY196" s="12"/>
      <c r="AZ196" s="12"/>
      <c r="BA196" s="12"/>
      <c r="BB196" s="12"/>
      <c r="BC196" s="12"/>
      <c r="BD196" s="66"/>
      <c r="BE196" s="12"/>
      <c r="BF196" s="12"/>
      <c r="BG196" s="12"/>
      <c r="BH196" s="12"/>
      <c r="BI196" s="12"/>
      <c r="BJ196" s="12"/>
      <c r="BK196" s="12"/>
      <c r="BL196" s="66"/>
      <c r="BM196" s="66"/>
    </row>
    <row r="197" spans="1:65" ht="15" x14ac:dyDescent="0.3">
      <c r="A197" s="66"/>
      <c r="B197" s="1" t="s">
        <v>117</v>
      </c>
      <c r="C197" s="1" t="s">
        <v>117</v>
      </c>
      <c r="D197" s="2" t="s">
        <v>113</v>
      </c>
      <c r="E197" s="1" t="s">
        <v>119</v>
      </c>
      <c r="F197" s="3" t="s">
        <v>114</v>
      </c>
      <c r="G197" s="1" t="s">
        <v>116</v>
      </c>
      <c r="H197" s="66"/>
      <c r="I197" s="66"/>
      <c r="J197" s="1" t="s">
        <v>117</v>
      </c>
      <c r="K197" s="1" t="s">
        <v>117</v>
      </c>
      <c r="L197" s="2" t="s">
        <v>113</v>
      </c>
      <c r="M197" s="1" t="s">
        <v>119</v>
      </c>
      <c r="N197" s="3" t="s">
        <v>114</v>
      </c>
      <c r="O197" s="1" t="s">
        <v>116</v>
      </c>
      <c r="P197" s="5"/>
      <c r="Q197" s="66"/>
      <c r="R197" s="1" t="s">
        <v>117</v>
      </c>
      <c r="S197" s="1" t="s">
        <v>117</v>
      </c>
      <c r="T197" s="2" t="s">
        <v>113</v>
      </c>
      <c r="U197" s="1" t="s">
        <v>119</v>
      </c>
      <c r="V197" s="3" t="s">
        <v>114</v>
      </c>
      <c r="W197" s="1" t="s">
        <v>116</v>
      </c>
      <c r="X197" s="66"/>
      <c r="Y197" s="66"/>
      <c r="Z197" s="1" t="s">
        <v>117</v>
      </c>
      <c r="AA197" s="1" t="s">
        <v>117</v>
      </c>
      <c r="AB197" s="2" t="s">
        <v>113</v>
      </c>
      <c r="AC197" s="1" t="s">
        <v>119</v>
      </c>
      <c r="AD197" s="3" t="s">
        <v>114</v>
      </c>
      <c r="AE197" s="1" t="s">
        <v>116</v>
      </c>
      <c r="AF197" s="5"/>
      <c r="AG197" s="12"/>
      <c r="AH197" s="37" t="s">
        <v>117</v>
      </c>
      <c r="AI197" s="37" t="s">
        <v>117</v>
      </c>
      <c r="AJ197" s="10" t="s">
        <v>113</v>
      </c>
      <c r="AK197" s="37" t="s">
        <v>119</v>
      </c>
      <c r="AL197" s="11" t="s">
        <v>114</v>
      </c>
      <c r="AM197" s="37" t="s">
        <v>116</v>
      </c>
      <c r="AN197" s="66"/>
      <c r="AO197" s="12"/>
      <c r="AP197" s="37" t="s">
        <v>117</v>
      </c>
      <c r="AQ197" s="37" t="s">
        <v>117</v>
      </c>
      <c r="AR197" s="10" t="s">
        <v>113</v>
      </c>
      <c r="AS197" s="37" t="s">
        <v>119</v>
      </c>
      <c r="AT197" s="11" t="s">
        <v>114</v>
      </c>
      <c r="AU197" s="37" t="s">
        <v>116</v>
      </c>
      <c r="AV197" s="66"/>
      <c r="AW197" s="12"/>
      <c r="AX197" s="37" t="s">
        <v>117</v>
      </c>
      <c r="AY197" s="37" t="s">
        <v>117</v>
      </c>
      <c r="AZ197" s="10" t="s">
        <v>113</v>
      </c>
      <c r="BA197" s="37" t="s">
        <v>119</v>
      </c>
      <c r="BB197" s="11" t="s">
        <v>114</v>
      </c>
      <c r="BC197" s="37" t="s">
        <v>116</v>
      </c>
      <c r="BD197" s="66"/>
      <c r="BE197" s="12"/>
      <c r="BF197" s="37" t="s">
        <v>117</v>
      </c>
      <c r="BG197" s="37" t="s">
        <v>117</v>
      </c>
      <c r="BH197" s="10" t="s">
        <v>113</v>
      </c>
      <c r="BI197" s="37" t="s">
        <v>119</v>
      </c>
      <c r="BJ197" s="11" t="s">
        <v>114</v>
      </c>
      <c r="BK197" s="37" t="s">
        <v>116</v>
      </c>
      <c r="BL197" s="66"/>
      <c r="BM197" s="66"/>
    </row>
    <row r="198" spans="1:65" ht="15" x14ac:dyDescent="0.3">
      <c r="A198" s="247" t="s">
        <v>200</v>
      </c>
      <c r="B198" s="247"/>
      <c r="C198" s="247"/>
      <c r="D198" s="247"/>
      <c r="E198" s="247"/>
      <c r="F198" s="4"/>
      <c r="G198" s="247"/>
      <c r="H198" s="66"/>
      <c r="I198" s="247" t="s">
        <v>134</v>
      </c>
      <c r="J198" s="247"/>
      <c r="K198" s="247"/>
      <c r="L198" s="247"/>
      <c r="M198" s="247"/>
      <c r="N198" s="4"/>
      <c r="O198" s="247"/>
      <c r="P198" s="182"/>
      <c r="Q198" s="247" t="s">
        <v>134</v>
      </c>
      <c r="R198" s="247"/>
      <c r="S198" s="247"/>
      <c r="T198" s="247"/>
      <c r="U198" s="247"/>
      <c r="V198" s="4"/>
      <c r="W198" s="247"/>
      <c r="X198" s="66"/>
      <c r="Y198" s="247" t="s">
        <v>134</v>
      </c>
      <c r="Z198" s="247"/>
      <c r="AA198" s="247"/>
      <c r="AB198" s="247"/>
      <c r="AC198" s="247"/>
      <c r="AD198" s="4"/>
      <c r="AE198" s="247"/>
      <c r="AF198" s="182"/>
      <c r="AG198" s="159" t="s">
        <v>134</v>
      </c>
      <c r="AH198" s="159"/>
      <c r="AI198" s="159"/>
      <c r="AJ198" s="159"/>
      <c r="AK198" s="159"/>
      <c r="AL198" s="28"/>
      <c r="AM198" s="159"/>
      <c r="AN198" s="66"/>
      <c r="AO198" s="159" t="s">
        <v>134</v>
      </c>
      <c r="AP198" s="159"/>
      <c r="AQ198" s="159"/>
      <c r="AR198" s="159"/>
      <c r="AS198" s="159"/>
      <c r="AT198" s="28"/>
      <c r="AU198" s="159"/>
      <c r="AV198" s="66"/>
      <c r="AW198" s="159" t="s">
        <v>134</v>
      </c>
      <c r="AX198" s="159"/>
      <c r="AY198" s="159"/>
      <c r="AZ198" s="159"/>
      <c r="BA198" s="159"/>
      <c r="BB198" s="28"/>
      <c r="BC198" s="159"/>
      <c r="BD198" s="66"/>
      <c r="BE198" s="159" t="s">
        <v>134</v>
      </c>
      <c r="BF198" s="159"/>
      <c r="BG198" s="159"/>
      <c r="BH198" s="159"/>
      <c r="BI198" s="159"/>
      <c r="BJ198" s="28"/>
      <c r="BK198" s="159"/>
      <c r="BL198" s="66"/>
      <c r="BM198" s="66"/>
    </row>
    <row r="199" spans="1:65" ht="15" x14ac:dyDescent="0.3">
      <c r="A199" s="303" t="s">
        <v>109</v>
      </c>
      <c r="B199" s="106">
        <v>50</v>
      </c>
      <c r="C199" s="106">
        <v>50</v>
      </c>
      <c r="D199" s="106">
        <v>629</v>
      </c>
      <c r="E199" s="106">
        <v>12580</v>
      </c>
      <c r="F199" s="163">
        <v>102.85</v>
      </c>
      <c r="G199" s="106">
        <v>646926.5</v>
      </c>
      <c r="H199" s="66"/>
      <c r="I199" s="303" t="s">
        <v>109</v>
      </c>
      <c r="J199" s="106">
        <v>50</v>
      </c>
      <c r="K199" s="106">
        <v>50</v>
      </c>
      <c r="L199" s="106">
        <v>241</v>
      </c>
      <c r="M199" s="106">
        <v>4820</v>
      </c>
      <c r="N199" s="163">
        <v>92.4</v>
      </c>
      <c r="O199" s="106">
        <v>222684</v>
      </c>
      <c r="P199" s="108"/>
      <c r="Q199" s="303" t="s">
        <v>109</v>
      </c>
      <c r="R199" s="106">
        <v>50</v>
      </c>
      <c r="S199" s="106">
        <v>50</v>
      </c>
      <c r="T199" s="106">
        <v>237</v>
      </c>
      <c r="U199" s="106">
        <v>4740</v>
      </c>
      <c r="V199" s="163">
        <v>113.79</v>
      </c>
      <c r="W199" s="106">
        <v>269682.30000000005</v>
      </c>
      <c r="X199" s="66"/>
      <c r="Y199" s="66" t="s">
        <v>109</v>
      </c>
      <c r="Z199" s="67">
        <v>50</v>
      </c>
      <c r="AA199" s="67">
        <v>50</v>
      </c>
      <c r="AB199" s="67">
        <v>363</v>
      </c>
      <c r="AC199" s="67">
        <v>7260</v>
      </c>
      <c r="AD199" s="68">
        <v>124.93</v>
      </c>
      <c r="AE199" s="67">
        <v>453495.9</v>
      </c>
      <c r="AF199" s="108"/>
      <c r="AG199" s="12" t="s">
        <v>109</v>
      </c>
      <c r="AH199" s="13">
        <v>50</v>
      </c>
      <c r="AI199" s="13">
        <v>50</v>
      </c>
      <c r="AJ199" s="13">
        <v>382</v>
      </c>
      <c r="AK199" s="13">
        <v>7640</v>
      </c>
      <c r="AL199" s="14">
        <v>118.68</v>
      </c>
      <c r="AM199" s="13">
        <f>AJ199*AL199*10</f>
        <v>453357.60000000003</v>
      </c>
      <c r="AN199" s="66"/>
      <c r="AO199" s="12" t="s">
        <v>109</v>
      </c>
      <c r="AP199" s="13">
        <v>50</v>
      </c>
      <c r="AQ199" s="13">
        <v>50</v>
      </c>
      <c r="AR199" s="13">
        <v>443</v>
      </c>
      <c r="AS199" s="13">
        <v>8860</v>
      </c>
      <c r="AT199" s="14">
        <v>85.42</v>
      </c>
      <c r="AU199" s="13">
        <v>378410.6</v>
      </c>
      <c r="AV199" s="66"/>
      <c r="AW199" s="12" t="s">
        <v>109</v>
      </c>
      <c r="AX199" s="13">
        <v>50</v>
      </c>
      <c r="AY199" s="13">
        <v>50</v>
      </c>
      <c r="AZ199" s="13">
        <v>318</v>
      </c>
      <c r="BA199" s="13">
        <f>(AZ199*1000)/AY199</f>
        <v>6360</v>
      </c>
      <c r="BB199" s="14">
        <v>81.98</v>
      </c>
      <c r="BC199" s="13">
        <f>AZ199*BB199*10</f>
        <v>260696.40000000002</v>
      </c>
      <c r="BD199" s="66"/>
      <c r="BE199" s="12" t="s">
        <v>109</v>
      </c>
      <c r="BF199" s="13">
        <v>50</v>
      </c>
      <c r="BG199" s="13">
        <v>50</v>
      </c>
      <c r="BH199" s="13">
        <v>156</v>
      </c>
      <c r="BI199" s="13">
        <v>3120</v>
      </c>
      <c r="BJ199" s="14">
        <v>92.42</v>
      </c>
      <c r="BK199" s="13">
        <v>144175.20000000001</v>
      </c>
      <c r="BL199" s="66"/>
      <c r="BM199" s="66"/>
    </row>
    <row r="200" spans="1:65" ht="15.75" thickBot="1" x14ac:dyDescent="0.35">
      <c r="A200" s="304" t="s">
        <v>229</v>
      </c>
      <c r="B200" s="137">
        <v>1842</v>
      </c>
      <c r="C200" s="137">
        <v>1478</v>
      </c>
      <c r="D200" s="137">
        <v>7874</v>
      </c>
      <c r="E200" s="137">
        <v>5327.4695534506091</v>
      </c>
      <c r="F200" s="170"/>
      <c r="G200" s="137">
        <v>0</v>
      </c>
      <c r="H200" s="66"/>
      <c r="I200" s="304" t="s">
        <v>229</v>
      </c>
      <c r="J200" s="137">
        <v>1972</v>
      </c>
      <c r="K200" s="137">
        <v>1675</v>
      </c>
      <c r="L200" s="137">
        <v>10498</v>
      </c>
      <c r="M200" s="137">
        <v>6267.4626865671644</v>
      </c>
      <c r="N200" s="170">
        <v>94.12</v>
      </c>
      <c r="O200" s="137">
        <v>0</v>
      </c>
      <c r="P200" s="108"/>
      <c r="Q200" s="304" t="s">
        <v>229</v>
      </c>
      <c r="R200" s="137">
        <v>2321</v>
      </c>
      <c r="S200" s="137">
        <v>1592</v>
      </c>
      <c r="T200" s="137">
        <v>8186.4</v>
      </c>
      <c r="U200" s="137">
        <v>5142.2110552763816</v>
      </c>
      <c r="V200" s="170">
        <v>100.31</v>
      </c>
      <c r="W200" s="137">
        <v>0</v>
      </c>
      <c r="X200" s="66"/>
      <c r="Y200" s="69" t="s">
        <v>229</v>
      </c>
      <c r="Z200" s="70">
        <v>2192</v>
      </c>
      <c r="AA200" s="70">
        <v>1644</v>
      </c>
      <c r="AB200" s="70">
        <v>8308</v>
      </c>
      <c r="AC200" s="70">
        <v>5053.5279805352802</v>
      </c>
      <c r="AD200" s="71">
        <v>108.56899079206559</v>
      </c>
      <c r="AE200" s="70">
        <v>0</v>
      </c>
      <c r="AF200" s="108"/>
      <c r="AG200" s="15" t="s">
        <v>229</v>
      </c>
      <c r="AH200" s="16">
        <v>2244</v>
      </c>
      <c r="AI200" s="16">
        <v>1686</v>
      </c>
      <c r="AJ200" s="16">
        <v>10753</v>
      </c>
      <c r="AK200" s="16">
        <v>4790</v>
      </c>
      <c r="AL200" s="17"/>
      <c r="AM200" s="16"/>
      <c r="AN200" s="66"/>
      <c r="AO200" s="15" t="s">
        <v>229</v>
      </c>
      <c r="AP200" s="16">
        <v>2237</v>
      </c>
      <c r="AQ200" s="16">
        <v>1836</v>
      </c>
      <c r="AR200" s="16">
        <v>9510</v>
      </c>
      <c r="AS200" s="16">
        <v>5179.7385620915029</v>
      </c>
      <c r="AT200" s="17"/>
      <c r="AU200" s="16"/>
      <c r="AV200" s="66"/>
      <c r="AW200" s="15" t="s">
        <v>229</v>
      </c>
      <c r="AX200" s="16">
        <v>2286</v>
      </c>
      <c r="AY200" s="16">
        <v>1621</v>
      </c>
      <c r="AZ200" s="16">
        <v>6217</v>
      </c>
      <c r="BA200" s="16">
        <f>(AZ200*1000)/AY200</f>
        <v>3835.286859962986</v>
      </c>
      <c r="BB200" s="17"/>
      <c r="BC200" s="16"/>
      <c r="BD200" s="66"/>
      <c r="BE200" s="15" t="s">
        <v>229</v>
      </c>
      <c r="BF200" s="16">
        <v>2265</v>
      </c>
      <c r="BG200" s="16">
        <v>1979</v>
      </c>
      <c r="BH200" s="16">
        <v>9843</v>
      </c>
      <c r="BI200" s="16">
        <v>4973.7241030823652</v>
      </c>
      <c r="BJ200" s="17"/>
      <c r="BK200" s="16"/>
      <c r="BL200" s="66"/>
      <c r="BM200" s="66"/>
    </row>
    <row r="201" spans="1:65" ht="15" x14ac:dyDescent="0.3">
      <c r="A201" s="18" t="s">
        <v>201</v>
      </c>
      <c r="B201" s="96">
        <v>1892</v>
      </c>
      <c r="C201" s="96">
        <v>1528</v>
      </c>
      <c r="D201" s="96">
        <v>8503</v>
      </c>
      <c r="E201" s="96"/>
      <c r="F201" s="169"/>
      <c r="G201" s="96">
        <v>646926.5</v>
      </c>
      <c r="H201" s="66"/>
      <c r="I201" s="18" t="s">
        <v>135</v>
      </c>
      <c r="J201" s="96">
        <v>2022</v>
      </c>
      <c r="K201" s="96">
        <v>1725</v>
      </c>
      <c r="L201" s="96">
        <v>10739</v>
      </c>
      <c r="M201" s="96"/>
      <c r="N201" s="169"/>
      <c r="O201" s="96">
        <v>222684</v>
      </c>
      <c r="P201" s="78"/>
      <c r="Q201" s="18" t="s">
        <v>201</v>
      </c>
      <c r="R201" s="96">
        <v>2371</v>
      </c>
      <c r="S201" s="96">
        <v>1642</v>
      </c>
      <c r="T201" s="96">
        <v>8423.4</v>
      </c>
      <c r="U201" s="96"/>
      <c r="V201" s="169"/>
      <c r="W201" s="96">
        <v>269682.30000000005</v>
      </c>
      <c r="X201" s="66"/>
      <c r="Y201" s="18" t="s">
        <v>201</v>
      </c>
      <c r="Z201" s="73">
        <v>2242</v>
      </c>
      <c r="AA201" s="74">
        <v>1694</v>
      </c>
      <c r="AB201" s="74">
        <v>8671</v>
      </c>
      <c r="AC201" s="75"/>
      <c r="AD201" s="76"/>
      <c r="AE201" s="76">
        <v>453495.9</v>
      </c>
      <c r="AF201" s="78"/>
      <c r="AG201" s="18" t="s">
        <v>201</v>
      </c>
      <c r="AH201" s="19">
        <v>2294</v>
      </c>
      <c r="AI201" s="19">
        <v>1736</v>
      </c>
      <c r="AJ201" s="19">
        <v>11135</v>
      </c>
      <c r="AK201" s="21"/>
      <c r="AL201" s="22"/>
      <c r="AM201" s="22">
        <v>453357.60000000003</v>
      </c>
      <c r="AN201" s="66"/>
      <c r="AO201" s="18" t="s">
        <v>135</v>
      </c>
      <c r="AP201" s="19">
        <v>2287</v>
      </c>
      <c r="AQ201" s="19">
        <v>1886</v>
      </c>
      <c r="AR201" s="19">
        <v>9953</v>
      </c>
      <c r="AS201" s="21"/>
      <c r="AT201" s="22"/>
      <c r="AU201" s="22">
        <v>378410.6</v>
      </c>
      <c r="AV201" s="66"/>
      <c r="AW201" s="18" t="s">
        <v>135</v>
      </c>
      <c r="AX201" s="19">
        <f>SUM(AX199:AX200)</f>
        <v>2336</v>
      </c>
      <c r="AY201" s="19">
        <f>SUM(AY199:AY200)</f>
        <v>1671</v>
      </c>
      <c r="AZ201" s="19">
        <f>SUM(AZ199:AZ200)</f>
        <v>6535</v>
      </c>
      <c r="BA201" s="21"/>
      <c r="BB201" s="22"/>
      <c r="BC201" s="22">
        <f>SUM(BC199:BC200)</f>
        <v>260696.40000000002</v>
      </c>
      <c r="BD201" s="66"/>
      <c r="BE201" s="18" t="s">
        <v>135</v>
      </c>
      <c r="BF201" s="19">
        <v>2315</v>
      </c>
      <c r="BG201" s="19">
        <v>2029</v>
      </c>
      <c r="BH201" s="19">
        <v>9999</v>
      </c>
      <c r="BI201" s="21"/>
      <c r="BJ201" s="22"/>
      <c r="BK201" s="22">
        <v>144175.20000000001</v>
      </c>
      <c r="BL201" s="66"/>
      <c r="BM201" s="66"/>
    </row>
    <row r="202" spans="1:65" ht="15" x14ac:dyDescent="0.3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23"/>
      <c r="AH202" s="24"/>
      <c r="AI202" s="25"/>
      <c r="AJ202" s="25"/>
      <c r="AK202" s="26"/>
      <c r="AL202" s="27"/>
      <c r="AM202" s="27"/>
      <c r="AN202" s="66"/>
      <c r="AO202" s="23"/>
      <c r="AP202" s="24"/>
      <c r="AQ202" s="25"/>
      <c r="AR202" s="25"/>
      <c r="AS202" s="26"/>
      <c r="AT202" s="27"/>
      <c r="AU202" s="27"/>
      <c r="AV202" s="66"/>
      <c r="AW202" s="23"/>
      <c r="AX202" s="24"/>
      <c r="AY202" s="25"/>
      <c r="AZ202" s="25"/>
      <c r="BA202" s="26"/>
      <c r="BB202" s="27"/>
      <c r="BC202" s="27"/>
      <c r="BD202" s="66"/>
      <c r="BE202" s="23"/>
      <c r="BF202" s="24"/>
      <c r="BG202" s="25"/>
      <c r="BH202" s="25"/>
      <c r="BI202" s="26"/>
      <c r="BJ202" s="27"/>
      <c r="BK202" s="27"/>
      <c r="BL202" s="66"/>
      <c r="BM202" s="66"/>
    </row>
    <row r="203" spans="1:65" ht="15" x14ac:dyDescent="0.3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12"/>
      <c r="AH203" s="12"/>
      <c r="AI203" s="12"/>
      <c r="AJ203" s="12"/>
      <c r="AK203" s="12"/>
      <c r="AL203" s="12"/>
      <c r="AM203" s="12"/>
      <c r="AN203" s="66"/>
      <c r="AO203" s="12"/>
      <c r="AP203" s="12"/>
      <c r="AQ203" s="12"/>
      <c r="AR203" s="12"/>
      <c r="AS203" s="12"/>
      <c r="AT203" s="12"/>
      <c r="AU203" s="12"/>
      <c r="AV203" s="66"/>
      <c r="AW203" s="12"/>
      <c r="AX203" s="12"/>
      <c r="AY203" s="12"/>
      <c r="AZ203" s="12"/>
      <c r="BA203" s="12"/>
      <c r="BB203" s="12"/>
      <c r="BC203" s="12"/>
      <c r="BD203" s="66"/>
      <c r="BE203" s="12"/>
      <c r="BF203" s="12"/>
      <c r="BG203" s="12"/>
      <c r="BH203" s="12"/>
      <c r="BI203" s="12"/>
      <c r="BJ203" s="12"/>
      <c r="BK203" s="12"/>
      <c r="BL203" s="66"/>
      <c r="BM203" s="66"/>
    </row>
    <row r="204" spans="1:65" ht="15" x14ac:dyDescent="0.3">
      <c r="A204" s="66"/>
      <c r="B204" s="5"/>
      <c r="C204" s="5"/>
      <c r="D204" s="2" t="s">
        <v>110</v>
      </c>
      <c r="E204" s="5"/>
      <c r="F204" s="3" t="s">
        <v>126</v>
      </c>
      <c r="G204" s="1" t="s">
        <v>116</v>
      </c>
      <c r="H204" s="66"/>
      <c r="I204" s="66"/>
      <c r="J204" s="5"/>
      <c r="K204" s="5"/>
      <c r="L204" s="2" t="s">
        <v>110</v>
      </c>
      <c r="M204" s="5"/>
      <c r="N204" s="3" t="s">
        <v>126</v>
      </c>
      <c r="O204" s="1" t="s">
        <v>116</v>
      </c>
      <c r="P204" s="5"/>
      <c r="Q204" s="66"/>
      <c r="R204" s="5"/>
      <c r="S204" s="5"/>
      <c r="T204" s="2" t="s">
        <v>110</v>
      </c>
      <c r="U204" s="5"/>
      <c r="V204" s="3" t="s">
        <v>126</v>
      </c>
      <c r="W204" s="1" t="s">
        <v>116</v>
      </c>
      <c r="X204" s="66"/>
      <c r="Y204" s="66"/>
      <c r="Z204" s="5"/>
      <c r="AA204" s="5"/>
      <c r="AB204" s="2" t="s">
        <v>110</v>
      </c>
      <c r="AC204" s="5"/>
      <c r="AD204" s="3" t="s">
        <v>126</v>
      </c>
      <c r="AE204" s="1" t="s">
        <v>116</v>
      </c>
      <c r="AF204" s="5"/>
      <c r="AG204" s="12"/>
      <c r="AH204" s="40"/>
      <c r="AI204" s="40"/>
      <c r="AJ204" s="10" t="s">
        <v>110</v>
      </c>
      <c r="AK204" s="40"/>
      <c r="AL204" s="11" t="s">
        <v>126</v>
      </c>
      <c r="AM204" s="37" t="s">
        <v>116</v>
      </c>
      <c r="AN204" s="66"/>
      <c r="AO204" s="12"/>
      <c r="AP204" s="40"/>
      <c r="AQ204" s="40"/>
      <c r="AR204" s="10" t="s">
        <v>110</v>
      </c>
      <c r="AS204" s="40"/>
      <c r="AT204" s="11" t="s">
        <v>126</v>
      </c>
      <c r="AU204" s="37" t="s">
        <v>116</v>
      </c>
      <c r="AV204" s="66"/>
      <c r="AW204" s="12"/>
      <c r="AX204" s="40"/>
      <c r="AY204" s="40"/>
      <c r="AZ204" s="10" t="s">
        <v>110</v>
      </c>
      <c r="BA204" s="40"/>
      <c r="BB204" s="11" t="s">
        <v>126</v>
      </c>
      <c r="BC204" s="37" t="s">
        <v>116</v>
      </c>
      <c r="BD204" s="66"/>
      <c r="BE204" s="12"/>
      <c r="BF204" s="40"/>
      <c r="BG204" s="40"/>
      <c r="BH204" s="10" t="s">
        <v>110</v>
      </c>
      <c r="BI204" s="40"/>
      <c r="BJ204" s="11" t="s">
        <v>126</v>
      </c>
      <c r="BK204" s="37" t="s">
        <v>116</v>
      </c>
      <c r="BL204" s="66"/>
      <c r="BM204" s="66"/>
    </row>
    <row r="205" spans="1:65" ht="15.75" thickBot="1" x14ac:dyDescent="0.35">
      <c r="A205" s="94" t="s">
        <v>202</v>
      </c>
      <c r="B205" s="94"/>
      <c r="C205" s="94"/>
      <c r="D205" s="94"/>
      <c r="E205" s="94"/>
      <c r="F205" s="65"/>
      <c r="G205" s="94"/>
      <c r="H205" s="66"/>
      <c r="I205" s="94" t="s">
        <v>131</v>
      </c>
      <c r="J205" s="94"/>
      <c r="K205" s="94"/>
      <c r="L205" s="94"/>
      <c r="M205" s="94"/>
      <c r="N205" s="65"/>
      <c r="O205" s="94"/>
      <c r="P205" s="182"/>
      <c r="Q205" s="94" t="s">
        <v>131</v>
      </c>
      <c r="R205" s="94"/>
      <c r="S205" s="94"/>
      <c r="T205" s="94"/>
      <c r="U205" s="94"/>
      <c r="V205" s="65"/>
      <c r="W205" s="94"/>
      <c r="X205" s="66"/>
      <c r="Y205" s="94" t="s">
        <v>131</v>
      </c>
      <c r="Z205" s="94"/>
      <c r="AA205" s="94"/>
      <c r="AB205" s="94"/>
      <c r="AC205" s="94"/>
      <c r="AD205" s="65"/>
      <c r="AE205" s="94"/>
      <c r="AF205" s="182"/>
      <c r="AG205" s="103" t="s">
        <v>131</v>
      </c>
      <c r="AH205" s="103"/>
      <c r="AI205" s="103"/>
      <c r="AJ205" s="103"/>
      <c r="AK205" s="103"/>
      <c r="AL205" s="43"/>
      <c r="AM205" s="103"/>
      <c r="AN205" s="66"/>
      <c r="AO205" s="103" t="s">
        <v>131</v>
      </c>
      <c r="AP205" s="103"/>
      <c r="AQ205" s="103"/>
      <c r="AR205" s="103"/>
      <c r="AS205" s="103"/>
      <c r="AT205" s="43"/>
      <c r="AU205" s="103"/>
      <c r="AV205" s="66"/>
      <c r="AW205" s="103" t="s">
        <v>131</v>
      </c>
      <c r="AX205" s="103"/>
      <c r="AY205" s="103"/>
      <c r="AZ205" s="103"/>
      <c r="BA205" s="103"/>
      <c r="BB205" s="43"/>
      <c r="BC205" s="103"/>
      <c r="BD205" s="66"/>
      <c r="BE205" s="103" t="s">
        <v>131</v>
      </c>
      <c r="BF205" s="103"/>
      <c r="BG205" s="103"/>
      <c r="BH205" s="103"/>
      <c r="BI205" s="103"/>
      <c r="BJ205" s="43"/>
      <c r="BK205" s="103"/>
      <c r="BL205" s="66"/>
      <c r="BM205" s="66"/>
    </row>
    <row r="206" spans="1:65" ht="15" x14ac:dyDescent="0.3">
      <c r="A206" s="44" t="s">
        <v>203</v>
      </c>
      <c r="B206" s="96"/>
      <c r="C206" s="96"/>
      <c r="D206" s="96">
        <v>48947</v>
      </c>
      <c r="E206" s="96"/>
      <c r="F206" s="175">
        <v>558.42525856096995</v>
      </c>
      <c r="G206" s="96">
        <v>27333241.130783796</v>
      </c>
      <c r="H206" s="66"/>
      <c r="I206" s="44" t="s">
        <v>132</v>
      </c>
      <c r="J206" s="96"/>
      <c r="K206" s="96"/>
      <c r="L206" s="96">
        <v>59642</v>
      </c>
      <c r="M206" s="96"/>
      <c r="N206" s="175">
        <v>652.63</v>
      </c>
      <c r="O206" s="96">
        <v>38924158.460000001</v>
      </c>
      <c r="P206" s="78"/>
      <c r="Q206" s="95" t="s">
        <v>160</v>
      </c>
      <c r="R206" s="96"/>
      <c r="S206" s="96"/>
      <c r="T206" s="96">
        <v>52897</v>
      </c>
      <c r="U206" s="96"/>
      <c r="V206" s="175">
        <v>503.47835171828069</v>
      </c>
      <c r="W206" s="96">
        <v>26632494.370841894</v>
      </c>
      <c r="X206" s="66"/>
      <c r="Y206" s="95" t="s">
        <v>132</v>
      </c>
      <c r="Z206" s="96"/>
      <c r="AA206" s="97"/>
      <c r="AB206" s="97">
        <v>54245</v>
      </c>
      <c r="AC206" s="98"/>
      <c r="AD206" s="99">
        <v>639.7643811738443</v>
      </c>
      <c r="AE206" s="100">
        <v>34704018.856775187</v>
      </c>
      <c r="AF206" s="78"/>
      <c r="AG206" s="44" t="s">
        <v>132</v>
      </c>
      <c r="AH206" s="45"/>
      <c r="AI206" s="46"/>
      <c r="AJ206" s="46">
        <v>63345</v>
      </c>
      <c r="AK206" s="47"/>
      <c r="AL206" s="48">
        <v>560.1</v>
      </c>
      <c r="AM206" s="49">
        <f>AL206*AJ206</f>
        <v>35479534.5</v>
      </c>
      <c r="AN206" s="66"/>
      <c r="AO206" s="44" t="s">
        <v>132</v>
      </c>
      <c r="AP206" s="45"/>
      <c r="AQ206" s="46"/>
      <c r="AR206" s="46">
        <v>60193</v>
      </c>
      <c r="AS206" s="47"/>
      <c r="AT206" s="48">
        <v>583.66999999999996</v>
      </c>
      <c r="AU206" s="49">
        <v>35132848.309999995</v>
      </c>
      <c r="AV206" s="66"/>
      <c r="AW206" s="44" t="s">
        <v>132</v>
      </c>
      <c r="AX206" s="45"/>
      <c r="AY206" s="46"/>
      <c r="AZ206" s="46">
        <v>45400</v>
      </c>
      <c r="BA206" s="47"/>
      <c r="BB206" s="48">
        <v>547.38</v>
      </c>
      <c r="BC206" s="49">
        <v>24851052</v>
      </c>
      <c r="BD206" s="66"/>
      <c r="BE206" s="44" t="s">
        <v>132</v>
      </c>
      <c r="BF206" s="45"/>
      <c r="BG206" s="46"/>
      <c r="BH206" s="46">
        <v>57291</v>
      </c>
      <c r="BI206" s="47"/>
      <c r="BJ206" s="48">
        <v>642.91999999999996</v>
      </c>
      <c r="BK206" s="49">
        <v>36833529.719999999</v>
      </c>
      <c r="BL206" s="66"/>
      <c r="BM206" s="66"/>
    </row>
    <row r="207" spans="1:65" ht="15" x14ac:dyDescent="0.3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23"/>
      <c r="AH207" s="24"/>
      <c r="AI207" s="25"/>
      <c r="AJ207" s="25"/>
      <c r="AK207" s="26"/>
      <c r="AL207" s="50"/>
      <c r="AM207" s="27"/>
      <c r="AN207" s="66"/>
      <c r="AO207" s="23"/>
      <c r="AP207" s="24"/>
      <c r="AQ207" s="25"/>
      <c r="AR207" s="25"/>
      <c r="AS207" s="26"/>
      <c r="AT207" s="50"/>
      <c r="AU207" s="27"/>
      <c r="AV207" s="66"/>
      <c r="AW207" s="23"/>
      <c r="AX207" s="24"/>
      <c r="AY207" s="25"/>
      <c r="AZ207" s="25"/>
      <c r="BA207" s="26"/>
      <c r="BB207" s="50"/>
      <c r="BC207" s="27"/>
      <c r="BD207" s="66"/>
      <c r="BE207" s="23"/>
      <c r="BF207" s="24"/>
      <c r="BG207" s="25"/>
      <c r="BH207" s="25"/>
      <c r="BI207" s="26"/>
      <c r="BJ207" s="50"/>
      <c r="BK207" s="27"/>
      <c r="BL207" s="66"/>
      <c r="BM207" s="66"/>
    </row>
    <row r="208" spans="1:65" ht="15" x14ac:dyDescent="0.3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12"/>
      <c r="AH208" s="12"/>
      <c r="AI208" s="12"/>
      <c r="AJ208" s="12"/>
      <c r="AK208" s="12"/>
      <c r="AL208" s="12"/>
      <c r="AM208" s="12"/>
      <c r="AN208" s="66"/>
      <c r="AO208" s="12"/>
      <c r="AP208" s="12"/>
      <c r="AQ208" s="12"/>
      <c r="AR208" s="12"/>
      <c r="AS208" s="12"/>
      <c r="AT208" s="12"/>
      <c r="AU208" s="12"/>
      <c r="AV208" s="66"/>
      <c r="AW208" s="12"/>
      <c r="AX208" s="12"/>
      <c r="AY208" s="12"/>
      <c r="AZ208" s="12"/>
      <c r="BA208" s="12"/>
      <c r="BB208" s="12"/>
      <c r="BC208" s="12"/>
      <c r="BD208" s="66"/>
      <c r="BE208" s="12"/>
      <c r="BF208" s="12"/>
      <c r="BG208" s="12"/>
      <c r="BH208" s="12"/>
      <c r="BI208" s="12"/>
      <c r="BJ208" s="12"/>
      <c r="BK208" s="12"/>
      <c r="BL208" s="66"/>
      <c r="BM208" s="66"/>
    </row>
    <row r="209" spans="1:65" ht="15" x14ac:dyDescent="0.3">
      <c r="A209" s="66"/>
      <c r="B209" s="5"/>
      <c r="C209" s="1" t="s">
        <v>117</v>
      </c>
      <c r="D209" s="2" t="s">
        <v>113</v>
      </c>
      <c r="E209" s="1" t="s">
        <v>119</v>
      </c>
      <c r="F209" s="3" t="s">
        <v>114</v>
      </c>
      <c r="G209" s="1" t="s">
        <v>116</v>
      </c>
      <c r="H209" s="66"/>
      <c r="I209" s="66"/>
      <c r="J209" s="5"/>
      <c r="K209" s="1" t="s">
        <v>117</v>
      </c>
      <c r="L209" s="2" t="s">
        <v>113</v>
      </c>
      <c r="M209" s="1" t="s">
        <v>119</v>
      </c>
      <c r="N209" s="3" t="s">
        <v>114</v>
      </c>
      <c r="O209" s="1" t="s">
        <v>116</v>
      </c>
      <c r="P209" s="5"/>
      <c r="Q209" s="66"/>
      <c r="R209" s="5"/>
      <c r="S209" s="1" t="s">
        <v>117</v>
      </c>
      <c r="T209" s="2" t="s">
        <v>113</v>
      </c>
      <c r="U209" s="1" t="s">
        <v>119</v>
      </c>
      <c r="V209" s="3" t="s">
        <v>114</v>
      </c>
      <c r="W209" s="1" t="s">
        <v>116</v>
      </c>
      <c r="X209" s="66"/>
      <c r="Y209" s="66"/>
      <c r="Z209" s="5"/>
      <c r="AA209" s="1" t="s">
        <v>117</v>
      </c>
      <c r="AB209" s="2" t="s">
        <v>113</v>
      </c>
      <c r="AC209" s="1" t="s">
        <v>119</v>
      </c>
      <c r="AD209" s="3" t="s">
        <v>114</v>
      </c>
      <c r="AE209" s="1" t="s">
        <v>116</v>
      </c>
      <c r="AF209" s="5"/>
      <c r="AG209" s="12"/>
      <c r="AH209" s="40"/>
      <c r="AI209" s="37" t="s">
        <v>117</v>
      </c>
      <c r="AJ209" s="10" t="s">
        <v>113</v>
      </c>
      <c r="AK209" s="37" t="s">
        <v>119</v>
      </c>
      <c r="AL209" s="11" t="s">
        <v>114</v>
      </c>
      <c r="AM209" s="37" t="s">
        <v>116</v>
      </c>
      <c r="AN209" s="66"/>
      <c r="AO209" s="12"/>
      <c r="AP209" s="40"/>
      <c r="AQ209" s="37" t="s">
        <v>117</v>
      </c>
      <c r="AR209" s="10" t="s">
        <v>113</v>
      </c>
      <c r="AS209" s="37" t="s">
        <v>119</v>
      </c>
      <c r="AT209" s="11" t="s">
        <v>114</v>
      </c>
      <c r="AU209" s="37" t="s">
        <v>116</v>
      </c>
      <c r="AV209" s="66"/>
      <c r="AW209" s="12"/>
      <c r="AX209" s="40"/>
      <c r="AY209" s="37" t="s">
        <v>117</v>
      </c>
      <c r="AZ209" s="10" t="s">
        <v>113</v>
      </c>
      <c r="BA209" s="37" t="s">
        <v>119</v>
      </c>
      <c r="BB209" s="11" t="s">
        <v>114</v>
      </c>
      <c r="BC209" s="37" t="s">
        <v>116</v>
      </c>
      <c r="BD209" s="66"/>
      <c r="BE209" s="12"/>
      <c r="BF209" s="40"/>
      <c r="BG209" s="37" t="s">
        <v>117</v>
      </c>
      <c r="BH209" s="10" t="s">
        <v>113</v>
      </c>
      <c r="BI209" s="37" t="s">
        <v>119</v>
      </c>
      <c r="BJ209" s="11" t="s">
        <v>114</v>
      </c>
      <c r="BK209" s="37" t="s">
        <v>116</v>
      </c>
      <c r="BL209" s="66"/>
      <c r="BM209" s="66"/>
    </row>
    <row r="210" spans="1:65" ht="15" x14ac:dyDescent="0.3">
      <c r="A210" s="247" t="s">
        <v>204</v>
      </c>
      <c r="B210" s="247"/>
      <c r="C210" s="247"/>
      <c r="D210" s="247"/>
      <c r="E210" s="247"/>
      <c r="F210" s="4"/>
      <c r="G210" s="247"/>
      <c r="H210" s="66"/>
      <c r="I210" s="247" t="s">
        <v>136</v>
      </c>
      <c r="J210" s="247"/>
      <c r="K210" s="247"/>
      <c r="L210" s="247"/>
      <c r="M210" s="247"/>
      <c r="N210" s="4"/>
      <c r="O210" s="247"/>
      <c r="P210" s="182"/>
      <c r="Q210" s="247" t="s">
        <v>136</v>
      </c>
      <c r="R210" s="247"/>
      <c r="S210" s="247"/>
      <c r="T210" s="247"/>
      <c r="U210" s="247"/>
      <c r="V210" s="4"/>
      <c r="W210" s="247"/>
      <c r="X210" s="66"/>
      <c r="Y210" s="247" t="s">
        <v>136</v>
      </c>
      <c r="Z210" s="247"/>
      <c r="AA210" s="247"/>
      <c r="AB210" s="247"/>
      <c r="AC210" s="247"/>
      <c r="AD210" s="4"/>
      <c r="AE210" s="247"/>
      <c r="AF210" s="182"/>
      <c r="AG210" s="159" t="s">
        <v>136</v>
      </c>
      <c r="AH210" s="159"/>
      <c r="AI210" s="159"/>
      <c r="AJ210" s="159"/>
      <c r="AK210" s="159"/>
      <c r="AL210" s="28"/>
      <c r="AM210" s="159"/>
      <c r="AN210" s="66"/>
      <c r="AO210" s="159" t="s">
        <v>136</v>
      </c>
      <c r="AP210" s="159"/>
      <c r="AQ210" s="159"/>
      <c r="AR210" s="159"/>
      <c r="AS210" s="159"/>
      <c r="AT210" s="28"/>
      <c r="AU210" s="159"/>
      <c r="AV210" s="66"/>
      <c r="AW210" s="159" t="s">
        <v>237</v>
      </c>
      <c r="AX210" s="159"/>
      <c r="AY210" s="159"/>
      <c r="AZ210" s="159"/>
      <c r="BA210" s="159"/>
      <c r="BB210" s="28"/>
      <c r="BC210" s="159"/>
      <c r="BD210" s="66"/>
      <c r="BE210" s="159" t="s">
        <v>237</v>
      </c>
      <c r="BF210" s="159"/>
      <c r="BG210" s="159"/>
      <c r="BH210" s="159"/>
      <c r="BI210" s="159"/>
      <c r="BJ210" s="28"/>
      <c r="BK210" s="159"/>
      <c r="BL210" s="66"/>
      <c r="BM210" s="66"/>
    </row>
    <row r="211" spans="1:65" ht="15" x14ac:dyDescent="0.3">
      <c r="A211" s="66" t="s">
        <v>161</v>
      </c>
      <c r="B211" s="67">
        <v>4.03</v>
      </c>
      <c r="C211" s="67">
        <v>4.03</v>
      </c>
      <c r="D211" s="67">
        <v>3.7559600000000004</v>
      </c>
      <c r="E211" s="156">
        <v>932</v>
      </c>
      <c r="F211" s="82">
        <v>33.97</v>
      </c>
      <c r="G211" s="67">
        <v>1275.8996120000002</v>
      </c>
      <c r="H211" s="66"/>
      <c r="I211" s="66" t="s">
        <v>161</v>
      </c>
      <c r="J211" s="67">
        <v>2.1800000000000002</v>
      </c>
      <c r="K211" s="67">
        <v>2.1800000000000002</v>
      </c>
      <c r="L211" s="67">
        <v>3.27</v>
      </c>
      <c r="M211" s="67">
        <v>1425</v>
      </c>
      <c r="N211" s="82">
        <v>30.7</v>
      </c>
      <c r="O211" s="67">
        <v>1003.89</v>
      </c>
      <c r="P211" s="67"/>
      <c r="Q211" s="66" t="s">
        <v>141</v>
      </c>
      <c r="R211" s="67">
        <v>7.14</v>
      </c>
      <c r="S211" s="67">
        <v>7.14</v>
      </c>
      <c r="T211" s="67">
        <v>10.71</v>
      </c>
      <c r="U211" s="67">
        <v>1500</v>
      </c>
      <c r="V211" s="82">
        <v>34.82</v>
      </c>
      <c r="W211" s="67">
        <v>3729.2220000000002</v>
      </c>
      <c r="X211" s="66"/>
      <c r="Y211" s="66" t="s">
        <v>141</v>
      </c>
      <c r="Z211" s="67"/>
      <c r="AA211" s="67">
        <v>6.66</v>
      </c>
      <c r="AB211" s="67">
        <v>9.99</v>
      </c>
      <c r="AC211" s="67">
        <v>1500</v>
      </c>
      <c r="AD211" s="68">
        <v>32.93</v>
      </c>
      <c r="AE211" s="67">
        <v>3289.7070000000003</v>
      </c>
      <c r="AF211" s="67"/>
      <c r="AG211" s="12" t="s">
        <v>141</v>
      </c>
      <c r="AH211" s="13"/>
      <c r="AI211" s="13">
        <v>6</v>
      </c>
      <c r="AJ211" s="61">
        <v>9</v>
      </c>
      <c r="AK211" s="13">
        <v>1500</v>
      </c>
      <c r="AL211" s="14">
        <v>32.840000000000003</v>
      </c>
      <c r="AM211" s="13">
        <f>AJ211*AL211*10</f>
        <v>2955.6000000000004</v>
      </c>
      <c r="AN211" s="66"/>
      <c r="AO211" s="12" t="s">
        <v>141</v>
      </c>
      <c r="AP211" s="13"/>
      <c r="AQ211" s="13">
        <v>2</v>
      </c>
      <c r="AR211" s="13">
        <v>3</v>
      </c>
      <c r="AS211" s="13">
        <v>1500</v>
      </c>
      <c r="AT211" s="14">
        <v>31.57</v>
      </c>
      <c r="AU211" s="13">
        <v>947.10000000000014</v>
      </c>
      <c r="AV211" s="66"/>
      <c r="AW211" s="12"/>
      <c r="AX211" s="13"/>
      <c r="AY211" s="13"/>
      <c r="AZ211" s="13"/>
      <c r="BA211" s="13"/>
      <c r="BB211" s="14"/>
      <c r="BC211" s="13"/>
      <c r="BD211" s="66"/>
      <c r="BE211" s="12"/>
      <c r="BF211" s="13"/>
      <c r="BG211" s="13"/>
      <c r="BH211" s="13"/>
      <c r="BI211" s="13"/>
      <c r="BJ211" s="14"/>
      <c r="BK211" s="13"/>
      <c r="BL211" s="66"/>
      <c r="BM211" s="66"/>
    </row>
    <row r="212" spans="1:65" ht="15" x14ac:dyDescent="0.3">
      <c r="A212" s="12" t="s">
        <v>148</v>
      </c>
      <c r="B212" s="67"/>
      <c r="C212" s="67"/>
      <c r="D212" s="67"/>
      <c r="E212" s="157"/>
      <c r="F212" s="82"/>
      <c r="G212" s="67"/>
      <c r="H212" s="66"/>
      <c r="I212" s="66"/>
      <c r="J212" s="67"/>
      <c r="K212" s="67"/>
      <c r="L212" s="67"/>
      <c r="M212" s="67"/>
      <c r="N212" s="82"/>
      <c r="O212" s="67"/>
      <c r="P212" s="67"/>
      <c r="Q212" s="66" t="s">
        <v>148</v>
      </c>
      <c r="R212" s="67">
        <v>4.46</v>
      </c>
      <c r="S212" s="67">
        <v>4.46</v>
      </c>
      <c r="T212" s="67">
        <v>13.38</v>
      </c>
      <c r="U212" s="67">
        <v>3000</v>
      </c>
      <c r="V212" s="82">
        <v>6.93</v>
      </c>
      <c r="W212" s="67">
        <v>927.23399999999992</v>
      </c>
      <c r="X212" s="66"/>
      <c r="Y212" s="66" t="s">
        <v>148</v>
      </c>
      <c r="Z212" s="67"/>
      <c r="AA212" s="67">
        <v>5.46</v>
      </c>
      <c r="AB212" s="67">
        <v>16.38</v>
      </c>
      <c r="AC212" s="67">
        <v>2999.9999999999995</v>
      </c>
      <c r="AD212" s="68">
        <v>7.2</v>
      </c>
      <c r="AE212" s="67">
        <v>1179.3599999999999</v>
      </c>
      <c r="AF212" s="67"/>
      <c r="AG212" s="12" t="s">
        <v>148</v>
      </c>
      <c r="AH212" s="13"/>
      <c r="AI212" s="13">
        <v>5</v>
      </c>
      <c r="AJ212" s="61">
        <v>16.38</v>
      </c>
      <c r="AK212" s="13">
        <v>2999.9999999999995</v>
      </c>
      <c r="AL212" s="14">
        <v>17.7</v>
      </c>
      <c r="AM212" s="13">
        <f>AJ212*AL212*10</f>
        <v>2899.2599999999998</v>
      </c>
      <c r="AN212" s="66"/>
      <c r="AO212" s="12" t="s">
        <v>148</v>
      </c>
      <c r="AP212" s="66"/>
      <c r="AQ212" s="66"/>
      <c r="AR212" s="66"/>
      <c r="AS212" s="66"/>
      <c r="AT212" s="66"/>
      <c r="AU212" s="66"/>
      <c r="AV212" s="66"/>
      <c r="AW212" s="12" t="s">
        <v>148</v>
      </c>
      <c r="AX212" s="66"/>
      <c r="AY212" s="66"/>
      <c r="AZ212" s="66"/>
      <c r="BA212" s="66"/>
      <c r="BB212" s="66"/>
      <c r="BC212" s="66"/>
      <c r="BD212" s="66"/>
      <c r="BE212" s="12" t="s">
        <v>148</v>
      </c>
      <c r="BF212" s="66"/>
      <c r="BG212" s="66"/>
      <c r="BH212" s="66"/>
      <c r="BI212" s="66"/>
      <c r="BJ212" s="66"/>
      <c r="BK212" s="66"/>
      <c r="BL212" s="66"/>
      <c r="BM212" s="66"/>
    </row>
    <row r="213" spans="1:65" ht="15" x14ac:dyDescent="0.3">
      <c r="A213" s="66" t="s">
        <v>111</v>
      </c>
      <c r="B213" s="67">
        <v>0</v>
      </c>
      <c r="C213" s="67">
        <v>0</v>
      </c>
      <c r="D213" s="67">
        <v>2</v>
      </c>
      <c r="E213" s="157"/>
      <c r="F213" s="82">
        <v>150</v>
      </c>
      <c r="G213" s="67">
        <v>3000</v>
      </c>
      <c r="H213" s="66"/>
      <c r="I213" s="357" t="s">
        <v>111</v>
      </c>
      <c r="J213" s="67">
        <v>4</v>
      </c>
      <c r="K213" s="67">
        <v>4</v>
      </c>
      <c r="L213" s="67">
        <v>2</v>
      </c>
      <c r="M213" s="67">
        <v>475</v>
      </c>
      <c r="N213" s="82">
        <v>150</v>
      </c>
      <c r="O213" s="67">
        <v>3000</v>
      </c>
      <c r="P213" s="67"/>
      <c r="Q213" s="66" t="s">
        <v>111</v>
      </c>
      <c r="R213" s="67">
        <v>4</v>
      </c>
      <c r="S213" s="67">
        <v>4</v>
      </c>
      <c r="T213" s="67">
        <v>2</v>
      </c>
      <c r="U213" s="67">
        <v>500</v>
      </c>
      <c r="V213" s="82">
        <v>169.29</v>
      </c>
      <c r="W213" s="67">
        <v>3385.7999999999997</v>
      </c>
      <c r="X213" s="66"/>
      <c r="Y213" s="66" t="s">
        <v>111</v>
      </c>
      <c r="Z213" s="67"/>
      <c r="AA213" s="67">
        <v>4</v>
      </c>
      <c r="AB213" s="67">
        <v>2</v>
      </c>
      <c r="AC213" s="67">
        <v>500</v>
      </c>
      <c r="AD213" s="68">
        <v>2.25</v>
      </c>
      <c r="AE213" s="67">
        <v>45</v>
      </c>
      <c r="AF213" s="67"/>
      <c r="AG213" s="12" t="s">
        <v>111</v>
      </c>
      <c r="AH213" s="13"/>
      <c r="AI213" s="13">
        <v>4</v>
      </c>
      <c r="AJ213" s="61">
        <v>2</v>
      </c>
      <c r="AK213" s="13">
        <v>500</v>
      </c>
      <c r="AL213" s="14">
        <v>148.4</v>
      </c>
      <c r="AM213" s="13">
        <f>AJ213*AL213*10</f>
        <v>2968</v>
      </c>
      <c r="AN213" s="66"/>
      <c r="AO213" s="12" t="s">
        <v>111</v>
      </c>
      <c r="AP213" s="13"/>
      <c r="AQ213" s="13">
        <v>4</v>
      </c>
      <c r="AR213" s="13">
        <v>2</v>
      </c>
      <c r="AS213" s="13">
        <v>500</v>
      </c>
      <c r="AT213" s="14">
        <v>104.94</v>
      </c>
      <c r="AU213" s="13">
        <v>2098.8000000000002</v>
      </c>
      <c r="AV213" s="66"/>
      <c r="AW213" s="12" t="s">
        <v>111</v>
      </c>
      <c r="AX213" s="13">
        <v>420</v>
      </c>
      <c r="AY213" s="13">
        <v>4</v>
      </c>
      <c r="AZ213" s="13">
        <v>2</v>
      </c>
      <c r="BA213" s="13">
        <v>500</v>
      </c>
      <c r="BB213" s="14">
        <v>109.5</v>
      </c>
      <c r="BC213" s="13">
        <v>2190</v>
      </c>
      <c r="BD213" s="66"/>
      <c r="BE213" s="12" t="s">
        <v>111</v>
      </c>
      <c r="BF213" s="13">
        <v>420</v>
      </c>
      <c r="BG213" s="13">
        <v>4</v>
      </c>
      <c r="BH213" s="13">
        <v>2</v>
      </c>
      <c r="BI213" s="13">
        <v>500</v>
      </c>
      <c r="BJ213" s="14">
        <v>54</v>
      </c>
      <c r="BK213" s="13">
        <v>1080</v>
      </c>
      <c r="BL213" s="66"/>
      <c r="BM213" s="66"/>
    </row>
    <row r="214" spans="1:65" ht="15" x14ac:dyDescent="0.3">
      <c r="A214" s="66" t="s">
        <v>150</v>
      </c>
      <c r="B214" s="67"/>
      <c r="C214" s="67"/>
      <c r="D214" s="67"/>
      <c r="E214" s="157"/>
      <c r="F214" s="82"/>
      <c r="G214" s="67"/>
      <c r="H214" s="66"/>
      <c r="I214" s="284" t="s">
        <v>150</v>
      </c>
      <c r="J214" s="67">
        <v>1.1000000000000001</v>
      </c>
      <c r="K214" s="67">
        <v>1.1000000000000001</v>
      </c>
      <c r="L214" s="67">
        <v>2.75</v>
      </c>
      <c r="M214" s="67">
        <v>2375</v>
      </c>
      <c r="N214" s="82">
        <v>30</v>
      </c>
      <c r="O214" s="67">
        <v>825</v>
      </c>
      <c r="P214" s="67"/>
      <c r="Q214" s="66" t="s">
        <v>150</v>
      </c>
      <c r="R214" s="67">
        <v>2.4500000000000002</v>
      </c>
      <c r="S214" s="67">
        <v>2.4500000000000002</v>
      </c>
      <c r="T214" s="67">
        <v>6.125</v>
      </c>
      <c r="U214" s="67">
        <v>2500</v>
      </c>
      <c r="V214" s="82">
        <v>300</v>
      </c>
      <c r="W214" s="67">
        <v>18375</v>
      </c>
      <c r="X214" s="66"/>
      <c r="Y214" s="66" t="s">
        <v>150</v>
      </c>
      <c r="Z214" s="67"/>
      <c r="AA214" s="67">
        <v>3.36</v>
      </c>
      <c r="AB214" s="67">
        <v>8.4</v>
      </c>
      <c r="AC214" s="67">
        <v>2500</v>
      </c>
      <c r="AD214" s="68">
        <v>300</v>
      </c>
      <c r="AE214" s="67">
        <v>25200</v>
      </c>
      <c r="AF214" s="67"/>
      <c r="AG214" s="66" t="s">
        <v>150</v>
      </c>
      <c r="AH214" s="66"/>
      <c r="AI214" s="66"/>
      <c r="AJ214" s="66"/>
      <c r="AK214" s="66"/>
      <c r="AL214" s="66"/>
      <c r="AM214" s="66"/>
      <c r="AN214" s="66"/>
      <c r="AO214" s="66" t="s">
        <v>150</v>
      </c>
      <c r="AP214" s="66"/>
      <c r="AQ214" s="66"/>
      <c r="AR214" s="66"/>
      <c r="AS214" s="66"/>
      <c r="AT214" s="66"/>
      <c r="AU214" s="66"/>
      <c r="AV214" s="66"/>
      <c r="AW214" s="66" t="s">
        <v>150</v>
      </c>
      <c r="AX214" s="66"/>
      <c r="AY214" s="66"/>
      <c r="AZ214" s="66"/>
      <c r="BA214" s="66"/>
      <c r="BB214" s="66"/>
      <c r="BC214" s="66"/>
      <c r="BD214" s="66"/>
      <c r="BE214" s="66" t="s">
        <v>150</v>
      </c>
      <c r="BF214" s="66"/>
      <c r="BG214" s="66"/>
      <c r="BH214" s="66"/>
      <c r="BI214" s="66"/>
      <c r="BJ214" s="66"/>
      <c r="BK214" s="66"/>
      <c r="BL214" s="66"/>
      <c r="BM214" s="66"/>
    </row>
    <row r="215" spans="1:65" ht="15" x14ac:dyDescent="0.3">
      <c r="A215" s="66" t="s">
        <v>162</v>
      </c>
      <c r="B215" s="67">
        <v>1.01</v>
      </c>
      <c r="C215" s="67">
        <v>1.01</v>
      </c>
      <c r="D215" s="67">
        <v>2.4239999999999999</v>
      </c>
      <c r="E215" s="157">
        <v>2400</v>
      </c>
      <c r="F215" s="82">
        <v>35.57</v>
      </c>
      <c r="G215" s="67">
        <v>862.21679999999992</v>
      </c>
      <c r="H215" s="66"/>
      <c r="I215" s="284" t="s">
        <v>162</v>
      </c>
      <c r="J215" s="67">
        <v>0.79</v>
      </c>
      <c r="K215" s="67">
        <v>0.79</v>
      </c>
      <c r="L215" s="67">
        <v>0.79</v>
      </c>
      <c r="M215" s="67">
        <v>950</v>
      </c>
      <c r="N215" s="82">
        <v>31.13</v>
      </c>
      <c r="O215" s="67">
        <v>245.92700000000002</v>
      </c>
      <c r="P215" s="67"/>
      <c r="Q215" s="66"/>
      <c r="R215" s="67"/>
      <c r="S215" s="67"/>
      <c r="T215" s="67"/>
      <c r="U215" s="67"/>
      <c r="V215" s="82"/>
      <c r="W215" s="67"/>
      <c r="X215" s="66"/>
      <c r="Y215" s="66"/>
      <c r="Z215" s="67"/>
      <c r="AA215" s="67"/>
      <c r="AB215" s="67"/>
      <c r="AC215" s="67"/>
      <c r="AD215" s="68"/>
      <c r="AE215" s="67"/>
      <c r="AF215" s="67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</row>
    <row r="216" spans="1:65" ht="15" x14ac:dyDescent="0.3">
      <c r="A216" s="66"/>
      <c r="B216" s="67"/>
      <c r="C216" s="67"/>
      <c r="D216" s="67"/>
      <c r="E216" s="157"/>
      <c r="F216" s="82"/>
      <c r="G216" s="67"/>
      <c r="H216" s="66"/>
      <c r="I216" s="284"/>
      <c r="J216" s="67"/>
      <c r="K216" s="67"/>
      <c r="L216" s="67"/>
      <c r="M216" s="67"/>
      <c r="N216" s="82"/>
      <c r="O216" s="67"/>
      <c r="P216" s="67"/>
      <c r="Q216" s="66"/>
      <c r="R216" s="67"/>
      <c r="S216" s="67"/>
      <c r="T216" s="67"/>
      <c r="U216" s="67"/>
      <c r="V216" s="82"/>
      <c r="W216" s="67"/>
      <c r="X216" s="66"/>
      <c r="Y216" s="66"/>
      <c r="Z216" s="67"/>
      <c r="AA216" s="67"/>
      <c r="AB216" s="67"/>
      <c r="AC216" s="67"/>
      <c r="AD216" s="68"/>
      <c r="AE216" s="67"/>
      <c r="AF216" s="67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 t="s">
        <v>103</v>
      </c>
      <c r="AX216" s="13">
        <v>13022</v>
      </c>
      <c r="AY216" s="13">
        <v>10677</v>
      </c>
      <c r="AZ216" s="13">
        <v>20358</v>
      </c>
      <c r="BA216" s="13">
        <v>1870</v>
      </c>
      <c r="BB216" s="13">
        <v>84.52</v>
      </c>
      <c r="BC216" s="13">
        <v>17206581.599999998</v>
      </c>
      <c r="BD216" s="66"/>
      <c r="BE216" s="66" t="s">
        <v>103</v>
      </c>
      <c r="BF216" s="13">
        <v>13022</v>
      </c>
      <c r="BG216" s="13">
        <v>10867</v>
      </c>
      <c r="BH216" s="13">
        <v>17859</v>
      </c>
      <c r="BI216" s="13">
        <v>1643.4158461396889</v>
      </c>
      <c r="BJ216" s="13">
        <v>131.62</v>
      </c>
      <c r="BK216" s="13">
        <v>23506015.800000001</v>
      </c>
      <c r="BL216" s="66"/>
      <c r="BM216" s="66"/>
    </row>
    <row r="217" spans="1:65" ht="15.75" thickBot="1" x14ac:dyDescent="0.35">
      <c r="A217" s="66" t="s">
        <v>163</v>
      </c>
      <c r="B217" s="67">
        <v>0.68</v>
      </c>
      <c r="C217" s="67">
        <v>0.68</v>
      </c>
      <c r="D217" s="67">
        <v>1.2829999999999999</v>
      </c>
      <c r="E217" s="158">
        <v>600</v>
      </c>
      <c r="F217" s="82">
        <v>626.29999999999995</v>
      </c>
      <c r="G217" s="67">
        <v>5465.98</v>
      </c>
      <c r="H217" s="66"/>
      <c r="I217" s="284" t="s">
        <v>163</v>
      </c>
      <c r="J217" s="67">
        <v>1.06</v>
      </c>
      <c r="K217" s="67">
        <v>1.06</v>
      </c>
      <c r="L217" s="67">
        <v>1.59</v>
      </c>
      <c r="M217" s="67">
        <v>1425</v>
      </c>
      <c r="N217" s="82">
        <v>36.65</v>
      </c>
      <c r="O217" s="67">
        <v>582.73500000000001</v>
      </c>
      <c r="P217" s="67"/>
      <c r="Q217" s="69" t="s">
        <v>140</v>
      </c>
      <c r="R217" s="67">
        <v>1.65</v>
      </c>
      <c r="S217" s="67">
        <v>1.65</v>
      </c>
      <c r="T217" s="67">
        <v>0.69599999999999995</v>
      </c>
      <c r="U217" s="67">
        <v>1425</v>
      </c>
      <c r="V217" s="82">
        <v>50.520689655172411</v>
      </c>
      <c r="W217" s="67">
        <v>351.62399999999997</v>
      </c>
      <c r="X217" s="66"/>
      <c r="Y217" s="69" t="s">
        <v>140</v>
      </c>
      <c r="Z217" s="70"/>
      <c r="AA217" s="70">
        <v>3.26</v>
      </c>
      <c r="AB217" s="70">
        <v>8.8850000000000016</v>
      </c>
      <c r="AC217" s="70">
        <v>1425</v>
      </c>
      <c r="AD217" s="71">
        <v>592.87</v>
      </c>
      <c r="AE217" s="70">
        <v>52676.499500000005</v>
      </c>
      <c r="AF217" s="67"/>
      <c r="AG217" s="15" t="s">
        <v>140</v>
      </c>
      <c r="AH217" s="16"/>
      <c r="AI217" s="16">
        <v>3</v>
      </c>
      <c r="AJ217" s="62">
        <v>8</v>
      </c>
      <c r="AK217" s="16">
        <v>2400</v>
      </c>
      <c r="AL217" s="17">
        <v>420</v>
      </c>
      <c r="AM217" s="16">
        <f>AJ217*AL217*10</f>
        <v>33600</v>
      </c>
      <c r="AN217" s="66"/>
      <c r="AO217" s="15" t="s">
        <v>140</v>
      </c>
      <c r="AP217" s="16"/>
      <c r="AQ217" s="16">
        <v>3</v>
      </c>
      <c r="AR217" s="16">
        <v>5</v>
      </c>
      <c r="AS217" s="16">
        <v>2400</v>
      </c>
      <c r="AT217" s="17">
        <v>302.39999999999998</v>
      </c>
      <c r="AU217" s="16">
        <v>15120</v>
      </c>
      <c r="AV217" s="66"/>
      <c r="AW217" s="15" t="s">
        <v>140</v>
      </c>
      <c r="AX217" s="16"/>
      <c r="AY217" s="16"/>
      <c r="AZ217" s="16"/>
      <c r="BA217" s="16"/>
      <c r="BB217" s="17"/>
      <c r="BC217" s="16"/>
      <c r="BD217" s="66"/>
      <c r="BE217" s="15" t="s">
        <v>140</v>
      </c>
      <c r="BF217" s="16"/>
      <c r="BG217" s="16"/>
      <c r="BH217" s="16"/>
      <c r="BI217" s="16"/>
      <c r="BJ217" s="17"/>
      <c r="BK217" s="16"/>
      <c r="BL217" s="66"/>
      <c r="BM217" s="66"/>
    </row>
    <row r="218" spans="1:65" ht="15" x14ac:dyDescent="0.3">
      <c r="A218" s="95" t="s">
        <v>205</v>
      </c>
      <c r="B218" s="155">
        <v>5.72</v>
      </c>
      <c r="C218" s="155">
        <v>5.72</v>
      </c>
      <c r="D218" s="155">
        <v>9.4629600000000007</v>
      </c>
      <c r="E218" s="155"/>
      <c r="F218" s="155"/>
      <c r="G218" s="97">
        <v>10604.096411999999</v>
      </c>
      <c r="H218" s="66"/>
      <c r="I218" s="95" t="s">
        <v>137</v>
      </c>
      <c r="J218" s="97">
        <v>9.1300000000000008</v>
      </c>
      <c r="K218" s="97">
        <v>9.1300000000000008</v>
      </c>
      <c r="L218" s="97">
        <v>9.4629600000000007</v>
      </c>
      <c r="M218" s="97"/>
      <c r="N218" s="155"/>
      <c r="O218" s="97">
        <v>5657.5519999999997</v>
      </c>
      <c r="P218" s="79"/>
      <c r="Q218" s="72" t="s">
        <v>137</v>
      </c>
      <c r="R218" s="97">
        <v>19.7</v>
      </c>
      <c r="S218" s="97">
        <v>19.7</v>
      </c>
      <c r="T218" s="97">
        <v>32.911000000000001</v>
      </c>
      <c r="U218" s="97"/>
      <c r="V218" s="155"/>
      <c r="W218" s="97">
        <v>26768.880000000001</v>
      </c>
      <c r="X218" s="66"/>
      <c r="Y218" s="72" t="s">
        <v>137</v>
      </c>
      <c r="Z218" s="73"/>
      <c r="AA218" s="74">
        <v>22.740000000000002</v>
      </c>
      <c r="AB218" s="74">
        <v>45.655000000000001</v>
      </c>
      <c r="AC218" s="75"/>
      <c r="AD218" s="76"/>
      <c r="AE218" s="76">
        <v>82390.566500000001</v>
      </c>
      <c r="AF218" s="79"/>
      <c r="AG218" s="18" t="s">
        <v>137</v>
      </c>
      <c r="AH218" s="19"/>
      <c r="AI218" s="20">
        <v>18</v>
      </c>
      <c r="AJ218" s="20">
        <v>35.379999999999995</v>
      </c>
      <c r="AK218" s="21"/>
      <c r="AL218" s="22"/>
      <c r="AM218" s="22">
        <v>42422.86</v>
      </c>
      <c r="AN218" s="66"/>
      <c r="AO218" s="18" t="s">
        <v>137</v>
      </c>
      <c r="AP218" s="19"/>
      <c r="AQ218" s="20">
        <v>9</v>
      </c>
      <c r="AR218" s="20">
        <v>10</v>
      </c>
      <c r="AS218" s="21"/>
      <c r="AT218" s="22"/>
      <c r="AU218" s="22">
        <v>18165.900000000001</v>
      </c>
      <c r="AV218" s="66"/>
      <c r="AW218" s="18" t="s">
        <v>137</v>
      </c>
      <c r="AX218" s="19">
        <f>SUM(AX213,AX216)</f>
        <v>13442</v>
      </c>
      <c r="AY218" s="19">
        <f t="shared" ref="AY218:BC218" si="16">SUM(AY213,AY216)</f>
        <v>10681</v>
      </c>
      <c r="AZ218" s="19">
        <f t="shared" si="16"/>
        <v>20360</v>
      </c>
      <c r="BA218" s="19"/>
      <c r="BB218" s="19"/>
      <c r="BC218" s="19">
        <f t="shared" si="16"/>
        <v>17208771.599999998</v>
      </c>
      <c r="BD218" s="66"/>
      <c r="BE218" s="18" t="s">
        <v>137</v>
      </c>
      <c r="BF218" s="19">
        <f>SUM(BF213,BF216)</f>
        <v>13442</v>
      </c>
      <c r="BG218" s="19">
        <f>SUM(BG213,BG216)</f>
        <v>10871</v>
      </c>
      <c r="BH218" s="19">
        <f>SUM(BH213,BH216)</f>
        <v>17861</v>
      </c>
      <c r="BI218" s="19"/>
      <c r="BJ218" s="19"/>
      <c r="BK218" s="19">
        <f>SUM(BK213,BK216)</f>
        <v>23507095.800000001</v>
      </c>
      <c r="BL218" s="66"/>
      <c r="BM218" s="66"/>
    </row>
    <row r="219" spans="1:65" ht="15" x14ac:dyDescent="0.3">
      <c r="A219" s="77"/>
      <c r="B219" s="92"/>
      <c r="C219" s="92"/>
      <c r="D219" s="92"/>
      <c r="E219" s="92"/>
      <c r="F219" s="92"/>
      <c r="G219" s="79"/>
      <c r="H219" s="66"/>
      <c r="I219" s="77"/>
      <c r="J219" s="79"/>
      <c r="K219" s="79"/>
      <c r="L219" s="79"/>
      <c r="M219" s="79"/>
      <c r="N219" s="92"/>
      <c r="O219" s="79"/>
      <c r="P219" s="79"/>
      <c r="Q219" s="77"/>
      <c r="R219" s="79"/>
      <c r="S219" s="79"/>
      <c r="T219" s="79"/>
      <c r="U219" s="79"/>
      <c r="V219" s="92"/>
      <c r="W219" s="79"/>
      <c r="X219" s="66"/>
      <c r="Y219" s="77"/>
      <c r="Z219" s="78"/>
      <c r="AA219" s="79"/>
      <c r="AB219" s="79"/>
      <c r="AC219" s="80"/>
      <c r="AD219" s="81"/>
      <c r="AE219" s="81"/>
      <c r="AF219" s="79"/>
      <c r="AG219" s="23"/>
      <c r="AH219" s="24"/>
      <c r="AI219" s="25"/>
      <c r="AJ219" s="25"/>
      <c r="AK219" s="26"/>
      <c r="AL219" s="27"/>
      <c r="AM219" s="27"/>
      <c r="AN219" s="66"/>
      <c r="AO219" s="23"/>
      <c r="AP219" s="24"/>
      <c r="AQ219" s="25"/>
      <c r="AR219" s="25"/>
      <c r="AS219" s="26"/>
      <c r="AT219" s="27"/>
      <c r="AU219" s="27"/>
      <c r="AV219" s="66"/>
      <c r="AW219" s="23"/>
      <c r="AX219" s="24"/>
      <c r="AY219" s="25"/>
      <c r="AZ219" s="25"/>
      <c r="BA219" s="26"/>
      <c r="BB219" s="27"/>
      <c r="BC219" s="27"/>
      <c r="BD219" s="66"/>
      <c r="BE219" s="23"/>
      <c r="BF219" s="24"/>
      <c r="BG219" s="25"/>
      <c r="BH219" s="25"/>
      <c r="BI219" s="26"/>
      <c r="BJ219" s="27"/>
      <c r="BK219" s="27"/>
      <c r="BL219" s="66"/>
      <c r="BM219" s="66"/>
    </row>
    <row r="220" spans="1:65" ht="15" x14ac:dyDescent="0.3">
      <c r="A220" s="77"/>
      <c r="B220" s="92"/>
      <c r="C220" s="92"/>
      <c r="D220" s="92"/>
      <c r="E220" s="92"/>
      <c r="F220" s="92"/>
      <c r="G220" s="79"/>
      <c r="H220" s="66"/>
      <c r="I220" s="77"/>
      <c r="J220" s="79"/>
      <c r="K220" s="79"/>
      <c r="L220" s="79"/>
      <c r="M220" s="79"/>
      <c r="N220" s="92"/>
      <c r="O220" s="79"/>
      <c r="P220" s="79"/>
      <c r="Q220" s="77"/>
      <c r="R220" s="79"/>
      <c r="S220" s="79"/>
      <c r="T220" s="79"/>
      <c r="U220" s="79"/>
      <c r="V220" s="92"/>
      <c r="W220" s="79"/>
      <c r="X220" s="66"/>
      <c r="Y220" s="77"/>
      <c r="Z220" s="78"/>
      <c r="AA220" s="79"/>
      <c r="AB220" s="79"/>
      <c r="AC220" s="80"/>
      <c r="AD220" s="81"/>
      <c r="AE220" s="81"/>
      <c r="AF220" s="79"/>
      <c r="AG220" s="23"/>
      <c r="AH220" s="24"/>
      <c r="AI220" s="25"/>
      <c r="AJ220" s="25"/>
      <c r="AK220" s="26"/>
      <c r="AL220" s="27"/>
      <c r="AM220" s="27"/>
      <c r="AN220" s="66"/>
      <c r="AO220" s="23"/>
      <c r="AP220" s="24"/>
      <c r="AQ220" s="25"/>
      <c r="AR220" s="25"/>
      <c r="AS220" s="26"/>
      <c r="AT220" s="27"/>
      <c r="AU220" s="27"/>
      <c r="AV220" s="66"/>
      <c r="AW220" s="23"/>
      <c r="AX220" s="24"/>
      <c r="AY220" s="25"/>
      <c r="AZ220" s="25"/>
      <c r="BA220" s="26"/>
      <c r="BB220" s="27"/>
      <c r="BC220" s="27"/>
      <c r="BD220" s="66"/>
      <c r="BE220" s="23"/>
      <c r="BF220" s="24"/>
      <c r="BG220" s="25"/>
      <c r="BH220" s="25"/>
      <c r="BI220" s="26"/>
      <c r="BJ220" s="27"/>
      <c r="BK220" s="27"/>
      <c r="BL220" s="66"/>
      <c r="BM220" s="66"/>
    </row>
    <row r="221" spans="1:65" ht="15" x14ac:dyDescent="0.3">
      <c r="A221" s="77"/>
      <c r="B221" s="92"/>
      <c r="C221" s="92"/>
      <c r="D221" s="92"/>
      <c r="E221" s="92"/>
      <c r="F221" s="92"/>
      <c r="G221" s="79"/>
      <c r="H221" s="66"/>
      <c r="I221" s="77"/>
      <c r="J221" s="79"/>
      <c r="K221" s="79"/>
      <c r="L221" s="79"/>
      <c r="M221" s="79"/>
      <c r="N221" s="92"/>
      <c r="O221" s="79"/>
      <c r="P221" s="79"/>
      <c r="Q221" s="77"/>
      <c r="R221" s="79"/>
      <c r="S221" s="79"/>
      <c r="T221" s="79"/>
      <c r="U221" s="79"/>
      <c r="V221" s="92"/>
      <c r="W221" s="79"/>
      <c r="X221" s="66"/>
      <c r="Y221" s="77"/>
      <c r="Z221" s="78"/>
      <c r="AA221" s="79"/>
      <c r="AB221" s="79"/>
      <c r="AC221" s="80"/>
      <c r="AD221" s="81"/>
      <c r="AE221" s="81"/>
      <c r="AF221" s="79"/>
      <c r="AG221" s="23"/>
      <c r="AH221" s="24"/>
      <c r="AI221" s="25"/>
      <c r="AJ221" s="25"/>
      <c r="AK221" s="26"/>
      <c r="AL221" s="27"/>
      <c r="AM221" s="27"/>
      <c r="AN221" s="66"/>
      <c r="AO221" s="23"/>
      <c r="AP221" s="24"/>
      <c r="AQ221" s="25"/>
      <c r="AR221" s="25"/>
      <c r="AS221" s="26"/>
      <c r="AT221" s="27"/>
      <c r="AU221" s="27"/>
      <c r="AV221" s="66"/>
      <c r="AW221" s="23"/>
      <c r="AX221" s="24"/>
      <c r="AY221" s="25"/>
      <c r="AZ221" s="25"/>
      <c r="BA221" s="26"/>
      <c r="BB221" s="27"/>
      <c r="BC221" s="27"/>
      <c r="BD221" s="66"/>
      <c r="BE221" s="23"/>
      <c r="BF221" s="24"/>
      <c r="BG221" s="25"/>
      <c r="BH221" s="25"/>
      <c r="BI221" s="26"/>
      <c r="BJ221" s="27"/>
      <c r="BK221" s="27"/>
      <c r="BL221" s="66"/>
      <c r="BM221" s="66"/>
    </row>
    <row r="222" spans="1:65" ht="15" x14ac:dyDescent="0.3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12"/>
      <c r="AH222" s="12"/>
      <c r="AI222" s="12"/>
      <c r="AJ222" s="12"/>
      <c r="AK222" s="12"/>
      <c r="AL222" s="12"/>
      <c r="AM222" s="12"/>
      <c r="AN222" s="66"/>
      <c r="AO222" s="12"/>
      <c r="AP222" s="12"/>
      <c r="AQ222" s="12"/>
      <c r="AR222" s="12"/>
      <c r="AS222" s="12"/>
      <c r="AT222" s="12"/>
      <c r="AU222" s="12"/>
      <c r="AV222" s="66"/>
      <c r="AW222" s="12"/>
      <c r="AX222" s="12"/>
      <c r="AY222" s="12"/>
      <c r="AZ222" s="12"/>
      <c r="BA222" s="12"/>
      <c r="BB222" s="12"/>
      <c r="BC222" s="12"/>
      <c r="BD222" s="66"/>
      <c r="BE222" s="12"/>
      <c r="BF222" s="12"/>
      <c r="BG222" s="12"/>
      <c r="BH222" s="12"/>
      <c r="BI222" s="12"/>
      <c r="BJ222" s="12"/>
      <c r="BK222" s="12"/>
      <c r="BL222" s="66"/>
      <c r="BM222" s="66"/>
    </row>
    <row r="223" spans="1:65" ht="15" x14ac:dyDescent="0.3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12"/>
      <c r="AH223" s="12"/>
      <c r="AI223" s="12"/>
      <c r="AJ223" s="12"/>
      <c r="AK223" s="12"/>
      <c r="AL223" s="12"/>
      <c r="AM223" s="12"/>
      <c r="AN223" s="66"/>
      <c r="AO223" s="12"/>
      <c r="AP223" s="12"/>
      <c r="AQ223" s="12"/>
      <c r="AR223" s="12"/>
      <c r="AS223" s="12"/>
      <c r="AT223" s="12"/>
      <c r="AU223" s="12"/>
      <c r="AV223" s="66"/>
      <c r="AW223" s="12"/>
      <c r="AX223" s="12"/>
      <c r="AY223" s="12"/>
      <c r="AZ223" s="12"/>
      <c r="BA223" s="12"/>
      <c r="BB223" s="12"/>
      <c r="BC223" s="12"/>
      <c r="BD223" s="66"/>
      <c r="BE223" s="12"/>
      <c r="BF223" s="12"/>
      <c r="BG223" s="12"/>
      <c r="BH223" s="12"/>
      <c r="BI223" s="12"/>
      <c r="BJ223" s="12"/>
      <c r="BK223" s="12"/>
      <c r="BL223" s="66"/>
      <c r="BM223" s="66"/>
    </row>
    <row r="224" spans="1:65" ht="15" x14ac:dyDescent="0.3">
      <c r="A224" s="72" t="s">
        <v>138</v>
      </c>
      <c r="B224" s="101"/>
      <c r="C224" s="101"/>
      <c r="D224" s="101"/>
      <c r="E224" s="101"/>
      <c r="F224" s="101"/>
      <c r="G224" s="102">
        <f>G218+G206+G201+G194+G186+G179+G172+G142+G113+G62+G49+G42+G26+G15</f>
        <v>142032985.83169958</v>
      </c>
      <c r="H224" s="66"/>
      <c r="I224" s="72" t="s">
        <v>138</v>
      </c>
      <c r="J224" s="101"/>
      <c r="K224" s="101"/>
      <c r="L224" s="101"/>
      <c r="M224" s="101"/>
      <c r="N224" s="101"/>
      <c r="O224" s="102">
        <v>145675059.83782667</v>
      </c>
      <c r="P224" s="186"/>
      <c r="Q224" s="72" t="s">
        <v>138</v>
      </c>
      <c r="R224" s="101"/>
      <c r="S224" s="101"/>
      <c r="T224" s="101"/>
      <c r="U224" s="101"/>
      <c r="V224" s="101"/>
      <c r="W224" s="102">
        <v>165353568.27845457</v>
      </c>
      <c r="X224" s="66"/>
      <c r="Y224" s="72" t="s">
        <v>138</v>
      </c>
      <c r="Z224" s="101"/>
      <c r="AA224" s="101"/>
      <c r="AB224" s="101"/>
      <c r="AC224" s="101"/>
      <c r="AD224" s="101"/>
      <c r="AE224" s="102">
        <f>AE218+AE206+AE201+AE194+AE186+AE179+AE172+AE142+AE113+AE62+AE51+AE42+AE26+AE15</f>
        <v>154670216.71044138</v>
      </c>
      <c r="AF224" s="186"/>
      <c r="AG224" s="18" t="s">
        <v>138</v>
      </c>
      <c r="AH224" s="51"/>
      <c r="AI224" s="51"/>
      <c r="AJ224" s="51"/>
      <c r="AK224" s="51"/>
      <c r="AL224" s="51"/>
      <c r="AM224" s="52">
        <v>147424659.7516247</v>
      </c>
      <c r="AN224" s="66"/>
      <c r="AO224" s="18" t="s">
        <v>138</v>
      </c>
      <c r="AP224" s="51"/>
      <c r="AQ224" s="51"/>
      <c r="AR224" s="51"/>
      <c r="AS224" s="51"/>
      <c r="AT224" s="51"/>
      <c r="AU224" s="52">
        <v>146310435.49149996</v>
      </c>
      <c r="AV224" s="66"/>
      <c r="AW224" s="18" t="s">
        <v>138</v>
      </c>
      <c r="AX224" s="51"/>
      <c r="AY224" s="51"/>
      <c r="AZ224" s="51"/>
      <c r="BA224" s="51"/>
      <c r="BB224" s="51"/>
      <c r="BC224" s="52">
        <f>SUM(BC15,BC26,BC42,BC51,BC62,BC113,BC121,BC142,BC172,BC186,BC194,BC201,BC206,BC218)</f>
        <v>143506233.12385321</v>
      </c>
      <c r="BD224" s="66"/>
      <c r="BE224" s="18" t="s">
        <v>138</v>
      </c>
      <c r="BF224" s="51"/>
      <c r="BG224" s="51"/>
      <c r="BH224" s="51"/>
      <c r="BI224" s="51"/>
      <c r="BJ224" s="51"/>
      <c r="BK224" s="52">
        <f>SUM(BK15,BK26,BK42,BK51,BK62,BK113,BK121,BK142,BK172,BK186,BK194,BK201,BK206,BK218)</f>
        <v>143810246.37306812</v>
      </c>
      <c r="BL224" s="66"/>
      <c r="BM224" s="66"/>
    </row>
    <row r="225" spans="1:65" ht="15" x14ac:dyDescent="0.3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</row>
    <row r="226" spans="1:65" ht="15" x14ac:dyDescent="0.3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</row>
    <row r="227" spans="1:65" ht="15" x14ac:dyDescent="0.3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</row>
    <row r="228" spans="1:65" ht="15" x14ac:dyDescent="0.3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</row>
    <row r="229" spans="1:65" ht="15" x14ac:dyDescent="0.3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</row>
    <row r="230" spans="1:65" ht="15" x14ac:dyDescent="0.3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</row>
    <row r="231" spans="1:65" ht="15" x14ac:dyDescent="0.3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</row>
    <row r="232" spans="1:65" ht="15" x14ac:dyDescent="0.3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</row>
    <row r="233" spans="1:65" ht="15" x14ac:dyDescent="0.3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</row>
    <row r="234" spans="1:65" ht="15" x14ac:dyDescent="0.3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</row>
    <row r="235" spans="1:65" ht="15" x14ac:dyDescent="0.3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</row>
    <row r="236" spans="1:65" ht="15" x14ac:dyDescent="0.3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</row>
    <row r="237" spans="1:65" ht="15" x14ac:dyDescent="0.3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</row>
    <row r="238" spans="1:65" ht="15" x14ac:dyDescent="0.3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</row>
    <row r="239" spans="1:65" ht="15" x14ac:dyDescent="0.3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</row>
    <row r="240" spans="1:65" ht="15" x14ac:dyDescent="0.3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</row>
    <row r="241" spans="1:65" ht="15" x14ac:dyDescent="0.3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</row>
    <row r="242" spans="1:65" ht="15" x14ac:dyDescent="0.3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</row>
    <row r="243" spans="1:65" ht="15" x14ac:dyDescent="0.3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</row>
    <row r="244" spans="1:65" ht="15" x14ac:dyDescent="0.3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</row>
    <row r="245" spans="1:65" ht="15" x14ac:dyDescent="0.3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</row>
    <row r="246" spans="1:65" ht="15" x14ac:dyDescent="0.3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</row>
    <row r="247" spans="1:65" ht="15" x14ac:dyDescent="0.3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</row>
    <row r="248" spans="1:65" ht="15" x14ac:dyDescent="0.3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</row>
    <row r="249" spans="1:65" ht="15" x14ac:dyDescent="0.3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</row>
    <row r="250" spans="1:65" ht="15" x14ac:dyDescent="0.3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</row>
    <row r="251" spans="1:65" ht="15" x14ac:dyDescent="0.3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</row>
    <row r="252" spans="1:65" ht="15" x14ac:dyDescent="0.3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</row>
    <row r="253" spans="1:65" ht="15" x14ac:dyDescent="0.3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</row>
    <row r="254" spans="1:65" ht="15" x14ac:dyDescent="0.3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</row>
    <row r="255" spans="1:65" ht="15" x14ac:dyDescent="0.3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</row>
    <row r="256" spans="1:65" ht="15" x14ac:dyDescent="0.3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</row>
    <row r="257" spans="1:65" ht="15" x14ac:dyDescent="0.3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</row>
    <row r="258" spans="1:65" ht="15" x14ac:dyDescent="0.3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</row>
    <row r="259" spans="1:65" ht="15" x14ac:dyDescent="0.3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</row>
    <row r="260" spans="1:65" ht="15" x14ac:dyDescent="0.3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</row>
    <row r="261" spans="1:65" ht="15" x14ac:dyDescent="0.3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</row>
    <row r="262" spans="1:65" ht="15" x14ac:dyDescent="0.3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</row>
    <row r="263" spans="1:65" ht="15" x14ac:dyDescent="0.3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</row>
    <row r="264" spans="1:65" ht="15" x14ac:dyDescent="0.3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</row>
    <row r="265" spans="1:65" ht="15" x14ac:dyDescent="0.3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</row>
    <row r="266" spans="1:65" ht="15" x14ac:dyDescent="0.3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</row>
    <row r="267" spans="1:65" ht="15" x14ac:dyDescent="0.3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</row>
    <row r="268" spans="1:65" ht="15" x14ac:dyDescent="0.3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</row>
    <row r="269" spans="1:65" ht="15" x14ac:dyDescent="0.3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</row>
    <row r="270" spans="1:65" ht="15" x14ac:dyDescent="0.3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</row>
    <row r="271" spans="1:65" ht="15" x14ac:dyDescent="0.3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</row>
    <row r="272" spans="1:65" ht="15" x14ac:dyDescent="0.3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</row>
    <row r="273" spans="1:65" ht="15" x14ac:dyDescent="0.3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</row>
    <row r="274" spans="1:65" ht="15" x14ac:dyDescent="0.3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</row>
    <row r="275" spans="1:65" ht="15" x14ac:dyDescent="0.3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</row>
    <row r="276" spans="1:65" ht="15" x14ac:dyDescent="0.3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</row>
    <row r="277" spans="1:65" ht="15" x14ac:dyDescent="0.3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</row>
    <row r="278" spans="1:65" ht="15" x14ac:dyDescent="0.3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</row>
    <row r="279" spans="1:65" ht="15" x14ac:dyDescent="0.3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</row>
    <row r="280" spans="1:65" ht="15" x14ac:dyDescent="0.3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</row>
    <row r="281" spans="1:65" ht="15" x14ac:dyDescent="0.3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</row>
    <row r="282" spans="1:65" ht="15" x14ac:dyDescent="0.3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</row>
    <row r="283" spans="1:65" ht="15" x14ac:dyDescent="0.3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</row>
    <row r="284" spans="1:65" ht="15" x14ac:dyDescent="0.3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</row>
    <row r="285" spans="1:65" ht="15" x14ac:dyDescent="0.3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</row>
    <row r="286" spans="1:65" ht="15" x14ac:dyDescent="0.3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</row>
    <row r="287" spans="1:65" ht="15" x14ac:dyDescent="0.3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</row>
    <row r="288" spans="1:65" ht="15" x14ac:dyDescent="0.3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</row>
    <row r="289" spans="1:65" ht="15" x14ac:dyDescent="0.3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</row>
  </sheetData>
  <mergeCells count="24">
    <mergeCell ref="I2:N2"/>
    <mergeCell ref="BE2:BJ2"/>
    <mergeCell ref="BE1:BK1"/>
    <mergeCell ref="BE20:BI20"/>
    <mergeCell ref="Q1:W1"/>
    <mergeCell ref="I1:O1"/>
    <mergeCell ref="Q20:U20"/>
    <mergeCell ref="I20:M20"/>
    <mergeCell ref="A20:E20"/>
    <mergeCell ref="AG20:AK20"/>
    <mergeCell ref="A2:F2"/>
    <mergeCell ref="AW1:BC1"/>
    <mergeCell ref="AW2:BB2"/>
    <mergeCell ref="AW20:BA20"/>
    <mergeCell ref="AO20:AS20"/>
    <mergeCell ref="Y20:AC20"/>
    <mergeCell ref="AO1:AU1"/>
    <mergeCell ref="AG1:AM1"/>
    <mergeCell ref="Y1:AE1"/>
    <mergeCell ref="A1:G1"/>
    <mergeCell ref="AO2:AT2"/>
    <mergeCell ref="AG2:AL2"/>
    <mergeCell ref="Y2:AD2"/>
    <mergeCell ref="Q2:V2"/>
  </mergeCells>
  <pageMargins left="0.70866141732283472" right="0.70866141732283472" top="0.74803149606299213" bottom="0.74803149606299213" header="0.31496062992125984" footer="0.31496062992125984"/>
  <pageSetup paperSize="9" scale="24" fitToHeight="2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9AC1-3252-4369-89AC-79BA86D34EA7}">
  <dimension ref="A1:Q48"/>
  <sheetViews>
    <sheetView zoomScale="80" zoomScaleNormal="80" workbookViewId="0">
      <selection activeCell="N15" sqref="N15:O15"/>
    </sheetView>
  </sheetViews>
  <sheetFormatPr defaultColWidth="11.42578125" defaultRowHeight="12.75" x14ac:dyDescent="0.2"/>
  <cols>
    <col min="1" max="1" width="30.7109375" customWidth="1"/>
    <col min="2" max="2" width="10.7109375" customWidth="1"/>
    <col min="3" max="3" width="10.5703125" customWidth="1"/>
    <col min="4" max="4" width="10.7109375" customWidth="1"/>
    <col min="5" max="5" width="10.5703125" customWidth="1"/>
    <col min="6" max="6" width="10.7109375" customWidth="1"/>
    <col min="7" max="7" width="10.5703125" customWidth="1"/>
    <col min="8" max="8" width="10.7109375" customWidth="1"/>
    <col min="9" max="9" width="10.5703125" customWidth="1"/>
    <col min="10" max="10" width="10.7109375" customWidth="1"/>
    <col min="11" max="11" width="10.5703125" customWidth="1"/>
    <col min="12" max="12" width="10.7109375" customWidth="1"/>
    <col min="13" max="13" width="10.5703125" customWidth="1"/>
    <col min="14" max="14" width="11.28515625" customWidth="1"/>
    <col min="15" max="15" width="10.5703125" customWidth="1"/>
    <col min="16" max="16" width="10.7109375" customWidth="1"/>
    <col min="17" max="17" width="10.570312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370" customFormat="1" x14ac:dyDescent="0.2">
      <c r="A2" s="257"/>
      <c r="B2" s="257">
        <f>+B4</f>
        <v>2016</v>
      </c>
      <c r="C2" s="257"/>
      <c r="D2" s="257">
        <f>+D4</f>
        <v>2017</v>
      </c>
      <c r="E2" s="257"/>
      <c r="F2" s="257">
        <f t="shared" ref="F2" si="0">+F4</f>
        <v>2018</v>
      </c>
      <c r="G2" s="257"/>
      <c r="H2" s="257">
        <f t="shared" ref="H2" si="1">+H4</f>
        <v>2019</v>
      </c>
      <c r="I2" s="257"/>
      <c r="J2" s="257">
        <f t="shared" ref="J2" si="2">+J4</f>
        <v>2020</v>
      </c>
      <c r="K2" s="257"/>
      <c r="L2" s="257">
        <f t="shared" ref="L2" si="3">+L4</f>
        <v>2021</v>
      </c>
      <c r="M2" s="257"/>
      <c r="N2" s="257">
        <v>2022</v>
      </c>
      <c r="O2" s="376"/>
      <c r="P2" s="377"/>
      <c r="Q2" s="259"/>
    </row>
    <row r="3" spans="1:17" ht="28.5" customHeight="1" x14ac:dyDescent="0.2">
      <c r="A3" s="190"/>
      <c r="B3" s="435" t="s">
        <v>225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193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4.95" customHeight="1" x14ac:dyDescent="0.2">
      <c r="A8" s="347" t="s">
        <v>217</v>
      </c>
      <c r="B8" s="353"/>
      <c r="C8" s="251"/>
      <c r="D8" s="252"/>
      <c r="E8" s="253"/>
      <c r="F8" s="254"/>
      <c r="G8" s="254"/>
      <c r="H8" s="255"/>
      <c r="I8" s="256"/>
      <c r="J8" s="255"/>
      <c r="K8" s="256"/>
      <c r="L8" s="255"/>
      <c r="M8" s="256"/>
      <c r="N8" s="255"/>
      <c r="O8" s="256"/>
      <c r="P8" s="255"/>
      <c r="Q8" s="256"/>
    </row>
    <row r="9" spans="1:17" ht="20.100000000000001" customHeight="1" x14ac:dyDescent="0.2">
      <c r="A9" s="210" t="s">
        <v>62</v>
      </c>
      <c r="B9" s="213">
        <v>12</v>
      </c>
      <c r="C9" s="215">
        <v>164</v>
      </c>
      <c r="D9" s="213">
        <v>19</v>
      </c>
      <c r="E9" s="214">
        <v>283</v>
      </c>
      <c r="F9" s="215">
        <v>10</v>
      </c>
      <c r="G9" s="215">
        <v>161</v>
      </c>
      <c r="H9" s="216">
        <v>8</v>
      </c>
      <c r="I9" s="217">
        <v>128</v>
      </c>
      <c r="J9" s="216">
        <v>6</v>
      </c>
      <c r="K9" s="217">
        <v>81</v>
      </c>
      <c r="L9" s="216">
        <v>6</v>
      </c>
      <c r="M9" s="217">
        <v>74</v>
      </c>
      <c r="N9" s="216">
        <v>9</v>
      </c>
      <c r="O9" s="217">
        <v>109</v>
      </c>
      <c r="P9" s="368">
        <f>(N9-L9)/L9</f>
        <v>0.5</v>
      </c>
      <c r="Q9" s="369">
        <f>(O9-M9)/M9</f>
        <v>0.47297297297297297</v>
      </c>
    </row>
    <row r="10" spans="1:17" ht="20.100000000000001" customHeight="1" x14ac:dyDescent="0.2">
      <c r="A10" s="210" t="s">
        <v>63</v>
      </c>
      <c r="B10" s="213">
        <v>1</v>
      </c>
      <c r="C10" s="215">
        <v>12</v>
      </c>
      <c r="D10" s="213">
        <v>1</v>
      </c>
      <c r="E10" s="214">
        <v>10</v>
      </c>
      <c r="F10" s="215">
        <v>1</v>
      </c>
      <c r="G10" s="215">
        <v>10</v>
      </c>
      <c r="H10" s="216">
        <v>1</v>
      </c>
      <c r="I10" s="217">
        <v>11</v>
      </c>
      <c r="J10" s="216">
        <v>1</v>
      </c>
      <c r="K10" s="217">
        <v>9</v>
      </c>
      <c r="L10" s="216">
        <v>1</v>
      </c>
      <c r="M10" s="217">
        <v>8</v>
      </c>
      <c r="N10" s="216">
        <v>1</v>
      </c>
      <c r="O10" s="217">
        <v>3</v>
      </c>
      <c r="P10" s="227">
        <f t="shared" ref="P10:P15" si="4">(N10-L10)/L10</f>
        <v>0</v>
      </c>
      <c r="Q10" s="219">
        <f t="shared" ref="Q10:Q15" si="5">(O10-M10)/M10</f>
        <v>-0.625</v>
      </c>
    </row>
    <row r="11" spans="1:17" ht="20.100000000000001" customHeight="1" x14ac:dyDescent="0.2">
      <c r="A11" s="210" t="s">
        <v>64</v>
      </c>
      <c r="B11" s="213">
        <v>5</v>
      </c>
      <c r="C11" s="215">
        <v>31</v>
      </c>
      <c r="D11" s="213">
        <v>4</v>
      </c>
      <c r="E11" s="214">
        <v>36</v>
      </c>
      <c r="F11" s="215">
        <v>5</v>
      </c>
      <c r="G11" s="215">
        <v>54</v>
      </c>
      <c r="H11" s="216">
        <v>5</v>
      </c>
      <c r="I11" s="217">
        <v>57</v>
      </c>
      <c r="J11" s="216">
        <v>3</v>
      </c>
      <c r="K11" s="217">
        <v>31</v>
      </c>
      <c r="L11" s="216">
        <v>3</v>
      </c>
      <c r="M11" s="217">
        <v>33</v>
      </c>
      <c r="N11" s="216">
        <v>3</v>
      </c>
      <c r="O11" s="217">
        <v>30</v>
      </c>
      <c r="P11" s="227">
        <f t="shared" si="4"/>
        <v>0</v>
      </c>
      <c r="Q11" s="219">
        <f t="shared" si="5"/>
        <v>-9.0909090909090912E-2</v>
      </c>
    </row>
    <row r="12" spans="1:17" ht="20.100000000000001" customHeight="1" x14ac:dyDescent="0.2">
      <c r="A12" s="210" t="s">
        <v>219</v>
      </c>
      <c r="B12" s="213">
        <v>12.94</v>
      </c>
      <c r="C12" s="214">
        <v>1941</v>
      </c>
      <c r="D12" s="215">
        <v>12.56</v>
      </c>
      <c r="E12" s="214">
        <v>1884</v>
      </c>
      <c r="F12" s="215">
        <v>12.67</v>
      </c>
      <c r="G12" s="215">
        <v>1900</v>
      </c>
      <c r="H12" s="216">
        <v>10.33</v>
      </c>
      <c r="I12" s="217">
        <v>1150</v>
      </c>
      <c r="J12" s="216">
        <v>6.05</v>
      </c>
      <c r="K12" s="217">
        <v>908</v>
      </c>
      <c r="L12" s="216">
        <v>3.51</v>
      </c>
      <c r="M12" s="217">
        <v>526</v>
      </c>
      <c r="N12" s="216">
        <v>4.13</v>
      </c>
      <c r="O12" s="217">
        <v>619</v>
      </c>
      <c r="P12" s="220">
        <f t="shared" si="4"/>
        <v>0.17663817663817669</v>
      </c>
      <c r="Q12" s="236">
        <f t="shared" si="5"/>
        <v>0.17680608365019013</v>
      </c>
    </row>
    <row r="13" spans="1:17" ht="20.100000000000001" customHeight="1" thickBot="1" x14ac:dyDescent="0.25">
      <c r="A13" s="210" t="s">
        <v>220</v>
      </c>
      <c r="B13" s="248">
        <v>0.18</v>
      </c>
      <c r="C13" s="214">
        <v>23</v>
      </c>
      <c r="D13" s="249">
        <v>0.34</v>
      </c>
      <c r="E13" s="214">
        <v>45</v>
      </c>
      <c r="F13" s="249">
        <v>0.52</v>
      </c>
      <c r="G13" s="215">
        <v>69</v>
      </c>
      <c r="H13" s="250">
        <v>0.86</v>
      </c>
      <c r="I13" s="217">
        <v>114</v>
      </c>
      <c r="J13" s="250">
        <v>0.78</v>
      </c>
      <c r="K13" s="217">
        <v>104</v>
      </c>
      <c r="L13" s="250">
        <v>0.78</v>
      </c>
      <c r="M13" s="217">
        <v>102</v>
      </c>
      <c r="N13" s="250">
        <v>0.3</v>
      </c>
      <c r="O13" s="217">
        <v>36</v>
      </c>
      <c r="P13" s="339">
        <f t="shared" si="4"/>
        <v>-0.61538461538461542</v>
      </c>
      <c r="Q13" s="340">
        <f t="shared" si="5"/>
        <v>-0.6470588235294118</v>
      </c>
    </row>
    <row r="14" spans="1:17" ht="20.100000000000001" hidden="1" customHeight="1" thickBot="1" x14ac:dyDescent="0.25">
      <c r="A14" s="210" t="s">
        <v>222</v>
      </c>
      <c r="B14" s="213"/>
      <c r="C14" s="215"/>
      <c r="D14" s="213"/>
      <c r="E14" s="214"/>
      <c r="F14" s="215"/>
      <c r="G14" s="215"/>
      <c r="H14" s="216"/>
      <c r="I14" s="217"/>
      <c r="J14" s="216"/>
      <c r="K14" s="217"/>
      <c r="L14" s="216"/>
      <c r="M14" s="217"/>
      <c r="N14" s="216"/>
      <c r="O14" s="217"/>
      <c r="P14" s="220" t="e">
        <f t="shared" si="4"/>
        <v>#DIV/0!</v>
      </c>
      <c r="Q14" s="236" t="e">
        <f t="shared" si="5"/>
        <v>#DIV/0!</v>
      </c>
    </row>
    <row r="15" spans="1:17" ht="24.95" customHeight="1" x14ac:dyDescent="0.2">
      <c r="A15" s="442" t="s">
        <v>218</v>
      </c>
      <c r="B15" s="229">
        <f t="shared" ref="B15:N15" si="6">+SUM(B9:B13)</f>
        <v>31.119999999999997</v>
      </c>
      <c r="C15" s="231">
        <f t="shared" si="6"/>
        <v>2171</v>
      </c>
      <c r="D15" s="229">
        <f t="shared" si="6"/>
        <v>36.900000000000006</v>
      </c>
      <c r="E15" s="230">
        <f t="shared" si="6"/>
        <v>2258</v>
      </c>
      <c r="F15" s="231">
        <f t="shared" si="6"/>
        <v>29.19</v>
      </c>
      <c r="G15" s="231">
        <f t="shared" si="6"/>
        <v>2194</v>
      </c>
      <c r="H15" s="229">
        <f t="shared" si="6"/>
        <v>25.189999999999998</v>
      </c>
      <c r="I15" s="230">
        <f t="shared" si="6"/>
        <v>1460</v>
      </c>
      <c r="J15" s="231">
        <f t="shared" si="6"/>
        <v>16.830000000000002</v>
      </c>
      <c r="K15" s="230">
        <f t="shared" si="6"/>
        <v>1133</v>
      </c>
      <c r="L15" s="231">
        <f t="shared" si="6"/>
        <v>14.29</v>
      </c>
      <c r="M15" s="230">
        <f t="shared" si="6"/>
        <v>743</v>
      </c>
      <c r="N15" s="231">
        <f t="shared" si="6"/>
        <v>17.43</v>
      </c>
      <c r="O15" s="230">
        <f>+SUM(O9:O13)</f>
        <v>797</v>
      </c>
      <c r="P15" s="307">
        <f t="shared" si="4"/>
        <v>0.21973407977606724</v>
      </c>
      <c r="Q15" s="314">
        <f t="shared" si="5"/>
        <v>7.2678331090174964E-2</v>
      </c>
    </row>
    <row r="16" spans="1:17" ht="15" x14ac:dyDescent="0.3">
      <c r="A16" s="444"/>
      <c r="F16" s="79"/>
      <c r="G16" s="79"/>
    </row>
    <row r="17" spans="10:17" ht="15" x14ac:dyDescent="0.3">
      <c r="J17" s="9"/>
      <c r="K17" s="9"/>
      <c r="L17" s="25"/>
      <c r="M17" s="25"/>
      <c r="N17" s="25"/>
      <c r="O17" s="25"/>
      <c r="P17" s="25"/>
      <c r="Q17" s="25"/>
    </row>
    <row r="46" spans="1:17" x14ac:dyDescent="0.2">
      <c r="A46" s="190"/>
      <c r="B46" s="190"/>
      <c r="C46" s="190"/>
      <c r="D46" s="190"/>
      <c r="E46" s="190"/>
      <c r="F46" s="190"/>
      <c r="G46" s="190"/>
      <c r="H46" s="191"/>
      <c r="I46" s="191"/>
      <c r="J46" s="192"/>
      <c r="K46" s="192"/>
      <c r="L46" s="192"/>
      <c r="M46" s="192"/>
      <c r="N46" s="192"/>
      <c r="O46" s="192"/>
      <c r="P46" s="192"/>
      <c r="Q46" s="192"/>
    </row>
    <row r="47" spans="1:17" ht="15" x14ac:dyDescent="0.3">
      <c r="H47" s="79"/>
      <c r="I47" s="79"/>
    </row>
    <row r="48" spans="1:17" ht="15" x14ac:dyDescent="0.3">
      <c r="J48" s="9"/>
      <c r="K48" s="9"/>
      <c r="L48" s="25"/>
      <c r="M48" s="25"/>
      <c r="N48" s="25"/>
      <c r="O48" s="25"/>
      <c r="P48" s="25"/>
      <c r="Q48" s="25"/>
    </row>
  </sheetData>
  <mergeCells count="11">
    <mergeCell ref="A15:A16"/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Sans,Normal"&amp;18&amp;K00-045Estadístiques Agràries -Pesqueres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E2D3-79B4-472D-8C73-3E8FF944A6E9}">
  <dimension ref="A1:Q46"/>
  <sheetViews>
    <sheetView topLeftCell="A43" zoomScaleNormal="100" workbookViewId="0">
      <selection activeCell="T15" sqref="T15"/>
    </sheetView>
  </sheetViews>
  <sheetFormatPr defaultColWidth="11.42578125" defaultRowHeight="12.75" x14ac:dyDescent="0.2"/>
  <cols>
    <col min="1" max="1" width="28.5703125" customWidth="1"/>
    <col min="2" max="2" width="10.7109375" customWidth="1"/>
    <col min="3" max="3" width="10.5703125" customWidth="1"/>
    <col min="4" max="4" width="10.7109375" customWidth="1"/>
    <col min="5" max="5" width="10.5703125" customWidth="1"/>
    <col min="6" max="6" width="10.7109375" customWidth="1"/>
    <col min="7" max="7" width="10.5703125" customWidth="1"/>
    <col min="8" max="8" width="10.7109375" customWidth="1"/>
    <col min="9" max="9" width="10.5703125" customWidth="1"/>
    <col min="10" max="10" width="10.7109375" customWidth="1"/>
    <col min="11" max="11" width="10.5703125" customWidth="1"/>
    <col min="12" max="12" width="10.7109375" customWidth="1"/>
    <col min="13" max="13" width="10.5703125" customWidth="1"/>
    <col min="14" max="14" width="10.7109375" customWidth="1"/>
    <col min="15" max="15" width="10.5703125" customWidth="1"/>
    <col min="16" max="16" width="10.7109375" customWidth="1"/>
    <col min="17" max="17" width="10.570312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370" customFormat="1" x14ac:dyDescent="0.2">
      <c r="A2" s="257"/>
      <c r="B2" s="257">
        <f>+B4</f>
        <v>2016</v>
      </c>
      <c r="C2" s="257"/>
      <c r="D2" s="257">
        <f>+D4</f>
        <v>2017</v>
      </c>
      <c r="E2" s="257"/>
      <c r="F2" s="257">
        <f t="shared" ref="F2" si="0">+F4</f>
        <v>2018</v>
      </c>
      <c r="G2" s="257"/>
      <c r="H2" s="257">
        <f t="shared" ref="H2" si="1">+H4</f>
        <v>2019</v>
      </c>
      <c r="I2" s="257"/>
      <c r="J2" s="257">
        <f t="shared" ref="J2" si="2">+J4</f>
        <v>2020</v>
      </c>
      <c r="K2" s="257"/>
      <c r="L2" s="257">
        <f t="shared" ref="L2" si="3">+L4</f>
        <v>2021</v>
      </c>
      <c r="M2" s="257"/>
      <c r="N2" s="257">
        <f t="shared" ref="N2" si="4">+N4</f>
        <v>2022</v>
      </c>
      <c r="O2" s="257"/>
      <c r="P2" s="259"/>
      <c r="Q2" s="259"/>
    </row>
    <row r="3" spans="1:17" ht="28.5" customHeight="1" x14ac:dyDescent="0.2">
      <c r="A3" s="190"/>
      <c r="B3" s="435" t="s">
        <v>225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65" t="s">
        <v>193</v>
      </c>
      <c r="B7" s="263"/>
      <c r="C7" s="263"/>
      <c r="D7" s="264"/>
      <c r="E7" s="265"/>
      <c r="F7" s="209"/>
      <c r="G7" s="209"/>
      <c r="H7" s="266"/>
      <c r="I7" s="267"/>
      <c r="J7" s="266"/>
      <c r="K7" s="267"/>
      <c r="L7" s="266"/>
      <c r="M7" s="267"/>
      <c r="N7" s="266"/>
      <c r="O7" s="267"/>
      <c r="P7" s="204"/>
      <c r="Q7" s="205"/>
    </row>
    <row r="8" spans="1:17" ht="20.100000000000001" customHeight="1" x14ac:dyDescent="0.2">
      <c r="A8" s="328" t="s">
        <v>181</v>
      </c>
      <c r="B8" s="270">
        <v>344.7</v>
      </c>
      <c r="C8" s="270">
        <v>8318</v>
      </c>
      <c r="D8" s="268">
        <v>311</v>
      </c>
      <c r="E8" s="269">
        <v>6886</v>
      </c>
      <c r="F8" s="270">
        <v>334</v>
      </c>
      <c r="G8" s="270">
        <v>7441</v>
      </c>
      <c r="H8" s="271">
        <v>316</v>
      </c>
      <c r="I8" s="272">
        <v>7143</v>
      </c>
      <c r="J8" s="271">
        <v>188</v>
      </c>
      <c r="K8" s="272">
        <v>4158</v>
      </c>
      <c r="L8" s="271">
        <v>189</v>
      </c>
      <c r="M8" s="272">
        <v>4109</v>
      </c>
      <c r="N8" s="271">
        <v>181</v>
      </c>
      <c r="O8" s="272">
        <v>3779.2</v>
      </c>
      <c r="P8" s="237">
        <f>(N8-L8)/L8</f>
        <v>-4.2328042328042326E-2</v>
      </c>
      <c r="Q8" s="346">
        <f>(O8-M8)/M8</f>
        <v>-8.0262837673399895E-2</v>
      </c>
    </row>
    <row r="9" spans="1:17" ht="20.100000000000001" customHeight="1" x14ac:dyDescent="0.2">
      <c r="A9" s="328" t="s">
        <v>194</v>
      </c>
      <c r="B9" s="270">
        <v>1347.5</v>
      </c>
      <c r="C9" s="270">
        <v>42010</v>
      </c>
      <c r="D9" s="268">
        <v>1404</v>
      </c>
      <c r="E9" s="269">
        <v>39278</v>
      </c>
      <c r="F9" s="270">
        <v>1379</v>
      </c>
      <c r="G9" s="270">
        <v>35642</v>
      </c>
      <c r="H9" s="271">
        <v>1502</v>
      </c>
      <c r="I9" s="272">
        <v>38656</v>
      </c>
      <c r="J9" s="271">
        <v>1268</v>
      </c>
      <c r="K9" s="272">
        <v>26623</v>
      </c>
      <c r="L9" s="271">
        <v>1286</v>
      </c>
      <c r="M9" s="272">
        <v>27377</v>
      </c>
      <c r="N9" s="271">
        <v>1317</v>
      </c>
      <c r="O9" s="272">
        <v>28262.899999999998</v>
      </c>
      <c r="P9" s="220">
        <f t="shared" ref="P9:P13" si="5">(N9-L9)/L9</f>
        <v>2.410575427682737E-2</v>
      </c>
      <c r="Q9" s="236">
        <f t="shared" ref="Q9:Q13" si="6">(O9-M9)/M9</f>
        <v>3.2359279687328699E-2</v>
      </c>
    </row>
    <row r="10" spans="1:17" ht="20.100000000000001" customHeight="1" x14ac:dyDescent="0.2">
      <c r="A10" s="328" t="s">
        <v>182</v>
      </c>
      <c r="B10" s="270">
        <v>187</v>
      </c>
      <c r="C10" s="270">
        <v>3038</v>
      </c>
      <c r="D10" s="268">
        <v>135</v>
      </c>
      <c r="E10" s="269">
        <v>2068</v>
      </c>
      <c r="F10" s="270">
        <v>139</v>
      </c>
      <c r="G10" s="270">
        <v>2362</v>
      </c>
      <c r="H10" s="271">
        <v>121</v>
      </c>
      <c r="I10" s="272">
        <v>2084</v>
      </c>
      <c r="J10" s="271">
        <v>100</v>
      </c>
      <c r="K10" s="272">
        <v>1655</v>
      </c>
      <c r="L10" s="271">
        <v>196</v>
      </c>
      <c r="M10" s="272">
        <v>4583</v>
      </c>
      <c r="N10" s="271">
        <v>109</v>
      </c>
      <c r="O10" s="272">
        <v>1536.1</v>
      </c>
      <c r="P10" s="218">
        <f t="shared" si="5"/>
        <v>-0.44387755102040816</v>
      </c>
      <c r="Q10" s="219">
        <f t="shared" si="6"/>
        <v>-0.66482653283875193</v>
      </c>
    </row>
    <row r="11" spans="1:17" ht="20.100000000000001" customHeight="1" x14ac:dyDescent="0.2">
      <c r="A11" s="328" t="s">
        <v>183</v>
      </c>
      <c r="B11" s="270">
        <v>275.2</v>
      </c>
      <c r="C11" s="270">
        <v>6492</v>
      </c>
      <c r="D11" s="268">
        <v>262</v>
      </c>
      <c r="E11" s="269">
        <v>5772</v>
      </c>
      <c r="F11" s="270">
        <v>255</v>
      </c>
      <c r="G11" s="270">
        <v>6329</v>
      </c>
      <c r="H11" s="271">
        <v>254</v>
      </c>
      <c r="I11" s="272">
        <v>6704</v>
      </c>
      <c r="J11" s="271">
        <v>177</v>
      </c>
      <c r="K11" s="272">
        <v>4491</v>
      </c>
      <c r="L11" s="271">
        <v>196</v>
      </c>
      <c r="M11" s="272">
        <v>4583</v>
      </c>
      <c r="N11" s="271">
        <v>195</v>
      </c>
      <c r="O11" s="272">
        <v>4098</v>
      </c>
      <c r="P11" s="218">
        <f t="shared" si="5"/>
        <v>-5.1020408163265302E-3</v>
      </c>
      <c r="Q11" s="219">
        <f t="shared" si="6"/>
        <v>-0.10582587824569059</v>
      </c>
    </row>
    <row r="12" spans="1:17" ht="20.100000000000001" customHeight="1" thickBot="1" x14ac:dyDescent="0.25">
      <c r="A12" s="328" t="s">
        <v>184</v>
      </c>
      <c r="B12" s="270">
        <v>31.119999999999997</v>
      </c>
      <c r="C12" s="270">
        <v>2171</v>
      </c>
      <c r="D12" s="268">
        <v>36.9</v>
      </c>
      <c r="E12" s="269">
        <v>2258</v>
      </c>
      <c r="F12" s="270">
        <v>29.189999999999998</v>
      </c>
      <c r="G12" s="270">
        <v>2194</v>
      </c>
      <c r="H12" s="271">
        <v>25.189999999999998</v>
      </c>
      <c r="I12" s="272">
        <v>1460</v>
      </c>
      <c r="J12" s="271">
        <v>16.830000000000002</v>
      </c>
      <c r="K12" s="272">
        <v>1133</v>
      </c>
      <c r="L12" s="271">
        <v>14.29</v>
      </c>
      <c r="M12" s="272">
        <v>743</v>
      </c>
      <c r="N12" s="271">
        <v>17.43</v>
      </c>
      <c r="O12" s="272">
        <v>797</v>
      </c>
      <c r="P12" s="383">
        <f t="shared" si="5"/>
        <v>0.21973407977606724</v>
      </c>
      <c r="Q12" s="380">
        <f t="shared" si="6"/>
        <v>7.2678331090174964E-2</v>
      </c>
    </row>
    <row r="13" spans="1:17" ht="24.95" customHeight="1" x14ac:dyDescent="0.2">
      <c r="A13" s="330" t="s">
        <v>223</v>
      </c>
      <c r="B13" s="229">
        <f t="shared" ref="B13:M13" si="7">+SUM(B8:B12)</f>
        <v>2185.52</v>
      </c>
      <c r="C13" s="231">
        <f t="shared" si="7"/>
        <v>62029</v>
      </c>
      <c r="D13" s="229">
        <f t="shared" si="7"/>
        <v>2148.9</v>
      </c>
      <c r="E13" s="231">
        <f t="shared" si="7"/>
        <v>56262</v>
      </c>
      <c r="F13" s="229">
        <f t="shared" si="7"/>
        <v>2136.19</v>
      </c>
      <c r="G13" s="231">
        <f t="shared" si="7"/>
        <v>53968</v>
      </c>
      <c r="H13" s="229">
        <f t="shared" si="7"/>
        <v>2218.19</v>
      </c>
      <c r="I13" s="231">
        <f t="shared" si="7"/>
        <v>56047</v>
      </c>
      <c r="J13" s="229">
        <f t="shared" si="7"/>
        <v>1749.83</v>
      </c>
      <c r="K13" s="231">
        <f t="shared" si="7"/>
        <v>38060</v>
      </c>
      <c r="L13" s="229">
        <f t="shared" si="7"/>
        <v>1881.29</v>
      </c>
      <c r="M13" s="230">
        <f t="shared" si="7"/>
        <v>41395</v>
      </c>
      <c r="N13" s="229">
        <f>+SUM(N8:N12)</f>
        <v>1819.43</v>
      </c>
      <c r="O13" s="230">
        <f>+SUM(O8:O12)</f>
        <v>38473.199999999997</v>
      </c>
      <c r="P13" s="305">
        <f t="shared" si="5"/>
        <v>-3.2881692880948658E-2</v>
      </c>
      <c r="Q13" s="309">
        <f t="shared" si="6"/>
        <v>-7.0583403792728663E-2</v>
      </c>
    </row>
    <row r="14" spans="1:17" ht="15" x14ac:dyDescent="0.3">
      <c r="A14" s="261"/>
      <c r="H14" s="79"/>
      <c r="I14" s="79"/>
    </row>
    <row r="15" spans="1:17" ht="15" x14ac:dyDescent="0.3">
      <c r="J15" s="9"/>
      <c r="K15" s="9"/>
      <c r="L15" s="25"/>
      <c r="M15" s="25"/>
      <c r="N15" s="25"/>
      <c r="O15" s="25"/>
      <c r="P15" s="25"/>
      <c r="Q15" s="25"/>
    </row>
    <row r="44" spans="1:17" x14ac:dyDescent="0.2">
      <c r="A44" s="190"/>
      <c r="B44" s="190"/>
      <c r="C44" s="190"/>
      <c r="D44" s="190"/>
      <c r="E44" s="190"/>
      <c r="F44" s="190"/>
      <c r="G44" s="190"/>
      <c r="H44" s="191"/>
      <c r="I44" s="191"/>
      <c r="J44" s="192"/>
      <c r="K44" s="192"/>
      <c r="L44" s="192"/>
      <c r="M44" s="192"/>
      <c r="N44" s="192"/>
      <c r="O44" s="192"/>
      <c r="P44" s="192"/>
      <c r="Q44" s="192"/>
    </row>
    <row r="45" spans="1:17" ht="15" x14ac:dyDescent="0.3">
      <c r="H45" s="79"/>
      <c r="I45" s="79"/>
    </row>
    <row r="46" spans="1:17" ht="15" x14ac:dyDescent="0.3">
      <c r="J46" s="9"/>
      <c r="K46" s="9"/>
      <c r="L46" s="25"/>
      <c r="M46" s="25"/>
      <c r="N46" s="25"/>
      <c r="O46" s="25"/>
      <c r="P46" s="25"/>
      <c r="Q46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Sans,Normal"&amp;18&amp;K00-045Estadístiques Agràries -Pesqueres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5A6F-D887-4013-8196-27CCE506315E}">
  <dimension ref="A1:Q47"/>
  <sheetViews>
    <sheetView topLeftCell="A4" zoomScale="80" zoomScaleNormal="80" workbookViewId="0">
      <selection activeCell="A20" sqref="A20"/>
    </sheetView>
  </sheetViews>
  <sheetFormatPr defaultColWidth="11.42578125" defaultRowHeight="12.75" x14ac:dyDescent="0.2"/>
  <cols>
    <col min="1" max="1" width="30.7109375" customWidth="1"/>
    <col min="2" max="12" width="10.7109375" customWidth="1"/>
    <col min="13" max="13" width="12.5703125" customWidth="1"/>
    <col min="14" max="14" width="10.7109375" customWidth="1"/>
    <col min="15" max="15" width="13.140625" customWidth="1"/>
    <col min="16" max="17" width="10.710937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x14ac:dyDescent="0.2">
      <c r="A2" s="190"/>
      <c r="B2" s="190"/>
      <c r="C2" s="190"/>
      <c r="D2" s="190"/>
      <c r="E2" s="190"/>
      <c r="F2" s="190"/>
      <c r="G2" s="190"/>
      <c r="H2" s="191"/>
      <c r="I2" s="191"/>
      <c r="J2" s="192"/>
      <c r="K2" s="192"/>
      <c r="L2" s="192"/>
      <c r="M2" s="192"/>
      <c r="N2" s="192"/>
      <c r="O2" s="192"/>
      <c r="P2" s="192"/>
      <c r="Q2" s="192"/>
    </row>
    <row r="3" spans="1:17" ht="28.5" customHeight="1" x14ac:dyDescent="0.2">
      <c r="A3" s="190"/>
      <c r="B3" s="435" t="s">
        <v>211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5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8.5" x14ac:dyDescent="0.2">
      <c r="A6" s="197"/>
      <c r="B6" s="206" t="s">
        <v>117</v>
      </c>
      <c r="C6" s="207" t="s">
        <v>123</v>
      </c>
      <c r="D6" s="206" t="s">
        <v>117</v>
      </c>
      <c r="E6" s="207" t="s">
        <v>123</v>
      </c>
      <c r="F6" s="208" t="s">
        <v>117</v>
      </c>
      <c r="G6" s="207" t="s">
        <v>123</v>
      </c>
      <c r="H6" s="206" t="s">
        <v>117</v>
      </c>
      <c r="I6" s="207" t="s">
        <v>123</v>
      </c>
      <c r="J6" s="206" t="s">
        <v>117</v>
      </c>
      <c r="K6" s="207" t="s">
        <v>123</v>
      </c>
      <c r="L6" s="206" t="s">
        <v>117</v>
      </c>
      <c r="M6" s="207" t="s">
        <v>123</v>
      </c>
      <c r="N6" s="206" t="s">
        <v>117</v>
      </c>
      <c r="O6" s="207" t="s">
        <v>123</v>
      </c>
      <c r="P6" s="206" t="s">
        <v>207</v>
      </c>
      <c r="Q6" s="207" t="s">
        <v>207</v>
      </c>
    </row>
    <row r="7" spans="1:17" ht="24.95" customHeight="1" x14ac:dyDescent="0.2">
      <c r="A7" s="209" t="s">
        <v>192</v>
      </c>
      <c r="B7" s="199"/>
      <c r="C7" s="200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0.100000000000001" customHeight="1" x14ac:dyDescent="0.2">
      <c r="A8" s="210" t="s">
        <v>26</v>
      </c>
      <c r="B8" s="248">
        <v>0.08</v>
      </c>
      <c r="C8" s="214">
        <v>7.2</v>
      </c>
      <c r="D8" s="248">
        <v>0.06</v>
      </c>
      <c r="E8" s="214">
        <v>4.8</v>
      </c>
      <c r="F8" s="249">
        <v>0.05</v>
      </c>
      <c r="G8" s="215">
        <v>4</v>
      </c>
      <c r="H8" s="250">
        <v>0.05</v>
      </c>
      <c r="I8" s="217">
        <v>4</v>
      </c>
      <c r="J8" s="250">
        <v>0.04</v>
      </c>
      <c r="K8" s="217">
        <v>3.2</v>
      </c>
      <c r="L8" s="262">
        <v>0.04</v>
      </c>
      <c r="M8" s="217">
        <v>3.2</v>
      </c>
      <c r="N8" s="262">
        <v>0.03</v>
      </c>
      <c r="O8" s="217">
        <v>2.4</v>
      </c>
      <c r="P8" s="227">
        <f>(N8-L8)/L8</f>
        <v>-0.25000000000000006</v>
      </c>
      <c r="Q8" s="228">
        <f>(O8-M8)/M8</f>
        <v>-0.25000000000000006</v>
      </c>
    </row>
    <row r="9" spans="1:17" ht="20.100000000000001" customHeight="1" x14ac:dyDescent="0.2">
      <c r="A9" s="210" t="s">
        <v>27</v>
      </c>
      <c r="B9" s="248">
        <v>6.24</v>
      </c>
      <c r="C9" s="214">
        <v>1014</v>
      </c>
      <c r="D9" s="248">
        <v>4.99</v>
      </c>
      <c r="E9" s="214">
        <v>748.5</v>
      </c>
      <c r="F9" s="249">
        <v>4.49</v>
      </c>
      <c r="G9" s="215">
        <v>674</v>
      </c>
      <c r="H9" s="250">
        <v>4.04</v>
      </c>
      <c r="I9" s="217">
        <v>606</v>
      </c>
      <c r="J9" s="250">
        <v>3.64</v>
      </c>
      <c r="K9" s="217">
        <v>546</v>
      </c>
      <c r="L9" s="250">
        <v>3.28</v>
      </c>
      <c r="M9" s="217">
        <v>492</v>
      </c>
      <c r="N9" s="250">
        <v>2.95</v>
      </c>
      <c r="O9" s="217">
        <v>442.5</v>
      </c>
      <c r="P9" s="218">
        <f>(N9-L9)/L9</f>
        <v>-0.10060975609756087</v>
      </c>
      <c r="Q9" s="219">
        <f t="shared" ref="Q9:Q11" si="0">(O9-M9)/M9</f>
        <v>-0.10060975609756098</v>
      </c>
    </row>
    <row r="10" spans="1:17" ht="20.100000000000001" customHeight="1" x14ac:dyDescent="0.2">
      <c r="A10" s="210" t="s">
        <v>28</v>
      </c>
      <c r="B10" s="248">
        <v>11.4</v>
      </c>
      <c r="C10" s="214">
        <v>1439.8200000000002</v>
      </c>
      <c r="D10" s="248">
        <v>9.1199999999999992</v>
      </c>
      <c r="E10" s="214">
        <v>1067.04</v>
      </c>
      <c r="F10" s="249">
        <v>8.2100000000000009</v>
      </c>
      <c r="G10" s="215">
        <v>960</v>
      </c>
      <c r="H10" s="250">
        <v>7.39</v>
      </c>
      <c r="I10" s="217">
        <v>864</v>
      </c>
      <c r="J10" s="250">
        <v>6.65</v>
      </c>
      <c r="K10" s="217">
        <v>778</v>
      </c>
      <c r="L10" s="250">
        <v>5.99</v>
      </c>
      <c r="M10" s="217">
        <v>700.83</v>
      </c>
      <c r="N10" s="250">
        <v>5.39</v>
      </c>
      <c r="O10" s="217">
        <v>630.62999999999988</v>
      </c>
      <c r="P10" s="218">
        <f t="shared" ref="P10" si="1">(N10-L10)/L10</f>
        <v>-0.10016694490818039</v>
      </c>
      <c r="Q10" s="219">
        <f t="shared" si="0"/>
        <v>-0.10016694490818052</v>
      </c>
    </row>
    <row r="11" spans="1:17" ht="24.95" customHeight="1" x14ac:dyDescent="0.2">
      <c r="A11" s="238" t="s">
        <v>29</v>
      </c>
      <c r="B11" s="241">
        <v>19.940000000000001</v>
      </c>
      <c r="C11" s="239">
        <v>2233</v>
      </c>
      <c r="D11" s="241">
        <v>17.72</v>
      </c>
      <c r="E11" s="239">
        <v>2461.0200000000004</v>
      </c>
      <c r="F11" s="242">
        <v>14.169999999999998</v>
      </c>
      <c r="G11" s="240">
        <v>1820.34</v>
      </c>
      <c r="H11" s="243">
        <v>12.75</v>
      </c>
      <c r="I11" s="244">
        <v>1638</v>
      </c>
      <c r="J11" s="243">
        <v>11.48</v>
      </c>
      <c r="K11" s="244">
        <v>1474</v>
      </c>
      <c r="L11" s="243">
        <v>10.33</v>
      </c>
      <c r="M11" s="244">
        <v>1327.2</v>
      </c>
      <c r="N11" s="243">
        <v>8.3699999999999992</v>
      </c>
      <c r="O11" s="244">
        <v>1075.5299999999997</v>
      </c>
      <c r="P11" s="308">
        <f>(N11-L11)/L11</f>
        <v>-0.18973862536302041</v>
      </c>
      <c r="Q11" s="309">
        <f t="shared" si="0"/>
        <v>-0.18962477396021721</v>
      </c>
    </row>
    <row r="12" spans="1:17" ht="20.100000000000001" customHeight="1" x14ac:dyDescent="0.2">
      <c r="A12" s="321"/>
      <c r="B12" s="325"/>
      <c r="C12" s="322"/>
      <c r="D12" s="325"/>
      <c r="E12" s="322"/>
      <c r="F12" s="323"/>
      <c r="G12" s="324"/>
      <c r="H12" s="326"/>
      <c r="I12" s="327"/>
      <c r="J12" s="326"/>
      <c r="K12" s="327"/>
      <c r="L12" s="326"/>
      <c r="M12" s="327"/>
      <c r="N12" s="326"/>
      <c r="O12" s="327"/>
      <c r="P12" s="305"/>
      <c r="Q12" s="306"/>
    </row>
    <row r="13" spans="1:17" ht="24.95" customHeight="1" thickBot="1" x14ac:dyDescent="0.25">
      <c r="A13" s="355" t="s">
        <v>231</v>
      </c>
      <c r="B13" s="336"/>
      <c r="C13" s="337" t="s">
        <v>142</v>
      </c>
      <c r="D13" s="336"/>
      <c r="E13" s="337" t="s">
        <v>142</v>
      </c>
      <c r="F13" s="338"/>
      <c r="G13" s="337" t="s">
        <v>142</v>
      </c>
      <c r="H13" s="225"/>
      <c r="I13" s="337" t="s">
        <v>142</v>
      </c>
      <c r="J13" s="225"/>
      <c r="K13" s="337" t="s">
        <v>142</v>
      </c>
      <c r="L13" s="225"/>
      <c r="M13" s="337" t="s">
        <v>142</v>
      </c>
      <c r="N13" s="225"/>
      <c r="O13" s="337" t="s">
        <v>254</v>
      </c>
      <c r="P13" s="339"/>
      <c r="Q13" s="340"/>
    </row>
    <row r="14" spans="1:17" ht="24.95" customHeight="1" x14ac:dyDescent="0.2">
      <c r="A14" s="212" t="s">
        <v>230</v>
      </c>
      <c r="B14" s="331"/>
      <c r="C14" s="318">
        <v>243263</v>
      </c>
      <c r="D14" s="331"/>
      <c r="E14" s="318">
        <v>241313</v>
      </c>
      <c r="F14" s="332"/>
      <c r="G14" s="319">
        <v>422232</v>
      </c>
      <c r="H14" s="333"/>
      <c r="I14" s="320">
        <v>292917</v>
      </c>
      <c r="J14" s="334"/>
      <c r="K14" s="335">
        <v>332754</v>
      </c>
      <c r="L14" s="334"/>
      <c r="M14" s="335">
        <v>1199201</v>
      </c>
      <c r="N14" s="334"/>
      <c r="O14" s="335">
        <v>959361</v>
      </c>
      <c r="P14" s="218"/>
      <c r="Q14" s="314">
        <f>(O14-M14)/M14</f>
        <v>-0.19999983322228718</v>
      </c>
    </row>
    <row r="15" spans="1:17" ht="15" x14ac:dyDescent="0.3">
      <c r="A15" s="358" t="s">
        <v>255</v>
      </c>
      <c r="H15" s="79"/>
      <c r="I15" s="79"/>
    </row>
    <row r="16" spans="1:17" ht="15" x14ac:dyDescent="0.3">
      <c r="J16" s="9"/>
      <c r="K16" s="9"/>
      <c r="L16" s="25"/>
      <c r="M16" s="25"/>
      <c r="N16" s="25"/>
      <c r="O16" s="25"/>
      <c r="P16" s="25"/>
      <c r="Q16" s="25"/>
    </row>
    <row r="45" spans="1:17" x14ac:dyDescent="0.2">
      <c r="A45" s="190"/>
      <c r="B45" s="190"/>
      <c r="C45" s="190"/>
      <c r="D45" s="190"/>
      <c r="E45" s="190"/>
      <c r="F45" s="190"/>
      <c r="G45" s="190"/>
      <c r="H45" s="191"/>
      <c r="I45" s="191"/>
      <c r="J45" s="192"/>
      <c r="K45" s="192"/>
      <c r="L45" s="192"/>
      <c r="M45" s="192"/>
      <c r="N45" s="192"/>
      <c r="O45" s="192"/>
      <c r="P45" s="192"/>
      <c r="Q45" s="192"/>
    </row>
    <row r="46" spans="1:17" ht="15" x14ac:dyDescent="0.3">
      <c r="H46" s="79"/>
      <c r="I46" s="79"/>
    </row>
    <row r="47" spans="1:17" ht="15" x14ac:dyDescent="0.3">
      <c r="J47" s="9"/>
      <c r="K47" s="9"/>
      <c r="L47" s="25"/>
      <c r="M47" s="25"/>
      <c r="N47" s="25"/>
      <c r="O47" s="25"/>
      <c r="P47" s="25"/>
      <c r="Q47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Footer>&amp;L&amp;G&amp;R&amp;"Noto Sans,Normal"&amp;18&amp;K00-042Estadístiques Agràries -Pesqueres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6297-67EE-4DFD-8817-D1FE324828CC}">
  <dimension ref="A1:Q49"/>
  <sheetViews>
    <sheetView zoomScale="80" zoomScaleNormal="80" workbookViewId="0">
      <selection activeCell="N16" sqref="N16:O16"/>
    </sheetView>
  </sheetViews>
  <sheetFormatPr defaultColWidth="11.42578125" defaultRowHeight="12.75" x14ac:dyDescent="0.2"/>
  <cols>
    <col min="1" max="1" width="30.7109375" customWidth="1"/>
    <col min="2" max="17" width="10.710937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370" customFormat="1" x14ac:dyDescent="0.2">
      <c r="A2" s="257"/>
      <c r="B2" s="257">
        <f>+B4</f>
        <v>2016</v>
      </c>
      <c r="C2" s="257"/>
      <c r="D2" s="257">
        <f>+D4</f>
        <v>2017</v>
      </c>
      <c r="E2" s="257"/>
      <c r="F2" s="257">
        <f t="shared" ref="F2" si="0">+F4</f>
        <v>2018</v>
      </c>
      <c r="G2" s="257"/>
      <c r="H2" s="257">
        <f t="shared" ref="H2" si="1">+H4</f>
        <v>2019</v>
      </c>
      <c r="I2" s="257"/>
      <c r="J2" s="257">
        <f t="shared" ref="J2" si="2">+J4</f>
        <v>2020</v>
      </c>
      <c r="K2" s="257"/>
      <c r="L2" s="257">
        <f t="shared" ref="L2" si="3">+L4</f>
        <v>2021</v>
      </c>
      <c r="M2" s="257"/>
      <c r="N2" s="257">
        <f t="shared" ref="N2" si="4">+N4</f>
        <v>2022</v>
      </c>
      <c r="O2" s="257"/>
      <c r="P2" s="259"/>
      <c r="Q2" s="259"/>
    </row>
    <row r="3" spans="1:17" ht="28.5" customHeight="1" x14ac:dyDescent="0.2">
      <c r="A3" s="190"/>
      <c r="B3" s="435" t="s">
        <v>226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5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7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195</v>
      </c>
      <c r="B7" s="199"/>
      <c r="C7" s="200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4.95" customHeight="1" x14ac:dyDescent="0.2">
      <c r="A8" s="310" t="s">
        <v>67</v>
      </c>
      <c r="B8" s="311"/>
      <c r="C8" s="310"/>
      <c r="D8" s="311"/>
      <c r="E8" s="310"/>
      <c r="F8" s="311"/>
      <c r="G8" s="312"/>
      <c r="H8" s="310"/>
      <c r="I8" s="310"/>
      <c r="J8" s="311"/>
      <c r="K8" s="312"/>
      <c r="L8" s="311"/>
      <c r="M8" s="312"/>
      <c r="N8" s="311"/>
      <c r="O8" s="312"/>
      <c r="P8" s="385"/>
      <c r="Q8" s="386"/>
    </row>
    <row r="9" spans="1:17" ht="20.100000000000001" customHeight="1" x14ac:dyDescent="0.2">
      <c r="A9" s="210" t="s">
        <v>68</v>
      </c>
      <c r="B9" s="349">
        <v>296</v>
      </c>
      <c r="C9" s="215">
        <v>1957</v>
      </c>
      <c r="D9" s="213">
        <v>296</v>
      </c>
      <c r="E9" s="214">
        <v>2054</v>
      </c>
      <c r="F9" s="215">
        <v>296</v>
      </c>
      <c r="G9" s="215">
        <v>1816</v>
      </c>
      <c r="H9" s="216">
        <v>296</v>
      </c>
      <c r="I9" s="217">
        <v>1776</v>
      </c>
      <c r="J9" s="216">
        <v>266</v>
      </c>
      <c r="K9" s="217">
        <v>1210</v>
      </c>
      <c r="L9" s="216">
        <v>266</v>
      </c>
      <c r="M9" s="217">
        <v>1330</v>
      </c>
      <c r="N9" s="216">
        <v>233</v>
      </c>
      <c r="O9" s="352">
        <v>1211.6000000000001</v>
      </c>
      <c r="P9" s="237">
        <f>(N9-L9)/L9</f>
        <v>-0.12406015037593984</v>
      </c>
      <c r="Q9" s="346">
        <f>(O9-M9)/M9</f>
        <v>-8.9022556390977337E-2</v>
      </c>
    </row>
    <row r="10" spans="1:17" ht="20.100000000000001" customHeight="1" x14ac:dyDescent="0.2">
      <c r="A10" s="210" t="s">
        <v>69</v>
      </c>
      <c r="B10" s="213">
        <v>510</v>
      </c>
      <c r="C10" s="215">
        <v>2688</v>
      </c>
      <c r="D10" s="213">
        <v>510</v>
      </c>
      <c r="E10" s="214">
        <v>2823</v>
      </c>
      <c r="F10" s="215">
        <v>510</v>
      </c>
      <c r="G10" s="215">
        <v>2495</v>
      </c>
      <c r="H10" s="216">
        <v>510</v>
      </c>
      <c r="I10" s="217">
        <v>2435</v>
      </c>
      <c r="J10" s="216">
        <v>459</v>
      </c>
      <c r="K10" s="217">
        <v>1675</v>
      </c>
      <c r="L10" s="216">
        <v>459</v>
      </c>
      <c r="M10" s="217">
        <v>1845</v>
      </c>
      <c r="N10" s="216">
        <v>481</v>
      </c>
      <c r="O10" s="352">
        <v>1683.5</v>
      </c>
      <c r="P10" s="220">
        <f t="shared" ref="P10:P16" si="5">(N10-L10)/L10</f>
        <v>4.793028322440087E-2</v>
      </c>
      <c r="Q10" s="219">
        <f t="shared" ref="Q10:Q16" si="6">(O10-M10)/M10</f>
        <v>-8.7533875338753384E-2</v>
      </c>
    </row>
    <row r="11" spans="1:17" ht="20.100000000000001" customHeight="1" x14ac:dyDescent="0.2">
      <c r="A11" s="210" t="s">
        <v>70</v>
      </c>
      <c r="B11" s="213">
        <v>302</v>
      </c>
      <c r="C11" s="215">
        <v>3011</v>
      </c>
      <c r="D11" s="213">
        <v>302</v>
      </c>
      <c r="E11" s="214">
        <v>3162</v>
      </c>
      <c r="F11" s="215">
        <v>302</v>
      </c>
      <c r="G11" s="215">
        <v>2795</v>
      </c>
      <c r="H11" s="216">
        <v>302</v>
      </c>
      <c r="I11" s="217">
        <v>2727</v>
      </c>
      <c r="J11" s="216">
        <v>272</v>
      </c>
      <c r="K11" s="217">
        <v>1863</v>
      </c>
      <c r="L11" s="216">
        <v>272</v>
      </c>
      <c r="M11" s="217">
        <v>2051</v>
      </c>
      <c r="N11" s="216">
        <v>238</v>
      </c>
      <c r="O11" s="352">
        <v>1856.4</v>
      </c>
      <c r="P11" s="218">
        <f t="shared" si="5"/>
        <v>-0.125</v>
      </c>
      <c r="Q11" s="219">
        <f t="shared" si="6"/>
        <v>-9.4880546075085281E-2</v>
      </c>
    </row>
    <row r="12" spans="1:17" ht="20.100000000000001" customHeight="1" x14ac:dyDescent="0.2">
      <c r="A12" s="210" t="s">
        <v>71</v>
      </c>
      <c r="B12" s="213">
        <v>45</v>
      </c>
      <c r="C12" s="215">
        <v>142</v>
      </c>
      <c r="D12" s="213">
        <v>45</v>
      </c>
      <c r="E12" s="214">
        <v>150</v>
      </c>
      <c r="F12" s="215">
        <v>40</v>
      </c>
      <c r="G12" s="215">
        <v>132</v>
      </c>
      <c r="H12" s="216">
        <v>40</v>
      </c>
      <c r="I12" s="217">
        <v>128</v>
      </c>
      <c r="J12" s="216">
        <v>30</v>
      </c>
      <c r="K12" s="217">
        <v>87</v>
      </c>
      <c r="L12" s="216">
        <v>30</v>
      </c>
      <c r="M12" s="217">
        <v>96</v>
      </c>
      <c r="N12" s="216">
        <v>35</v>
      </c>
      <c r="O12" s="352">
        <v>105</v>
      </c>
      <c r="P12" s="220">
        <f t="shared" si="5"/>
        <v>0.16666666666666666</v>
      </c>
      <c r="Q12" s="236">
        <f t="shared" si="6"/>
        <v>9.375E-2</v>
      </c>
    </row>
    <row r="13" spans="1:17" ht="20.100000000000001" customHeight="1" x14ac:dyDescent="0.2">
      <c r="A13" s="210" t="s">
        <v>72</v>
      </c>
      <c r="B13" s="213">
        <v>30</v>
      </c>
      <c r="C13" s="215">
        <v>318</v>
      </c>
      <c r="D13" s="213">
        <v>30</v>
      </c>
      <c r="E13" s="214">
        <v>334</v>
      </c>
      <c r="F13" s="215">
        <v>30</v>
      </c>
      <c r="G13" s="215">
        <v>295</v>
      </c>
      <c r="H13" s="216">
        <v>30</v>
      </c>
      <c r="I13" s="217">
        <v>288</v>
      </c>
      <c r="J13" s="216">
        <v>27</v>
      </c>
      <c r="K13" s="217">
        <v>197</v>
      </c>
      <c r="L13" s="216">
        <v>27</v>
      </c>
      <c r="M13" s="217">
        <v>216</v>
      </c>
      <c r="N13" s="216">
        <v>23</v>
      </c>
      <c r="O13" s="352">
        <v>200.1</v>
      </c>
      <c r="P13" s="218">
        <f t="shared" si="5"/>
        <v>-0.14814814814814814</v>
      </c>
      <c r="Q13" s="219">
        <f t="shared" si="6"/>
        <v>-7.3611111111111141E-2</v>
      </c>
    </row>
    <row r="14" spans="1:17" ht="20.100000000000001" customHeight="1" x14ac:dyDescent="0.2">
      <c r="A14" s="210" t="s">
        <v>73</v>
      </c>
      <c r="B14" s="213">
        <v>23</v>
      </c>
      <c r="C14" s="215">
        <v>95</v>
      </c>
      <c r="D14" s="213">
        <v>23</v>
      </c>
      <c r="E14" s="214">
        <v>100</v>
      </c>
      <c r="F14" s="215">
        <v>20</v>
      </c>
      <c r="G14" s="215">
        <v>89</v>
      </c>
      <c r="H14" s="216">
        <v>20</v>
      </c>
      <c r="I14" s="217">
        <v>86</v>
      </c>
      <c r="J14" s="216">
        <v>18</v>
      </c>
      <c r="K14" s="217">
        <v>59</v>
      </c>
      <c r="L14" s="216">
        <v>18</v>
      </c>
      <c r="M14" s="217">
        <v>65</v>
      </c>
      <c r="N14" s="216">
        <v>18</v>
      </c>
      <c r="O14" s="352">
        <v>59.94</v>
      </c>
      <c r="P14" s="227">
        <f t="shared" si="5"/>
        <v>0</v>
      </c>
      <c r="Q14" s="219">
        <f t="shared" si="6"/>
        <v>-7.7846153846153884E-2</v>
      </c>
    </row>
    <row r="15" spans="1:17" ht="20.100000000000001" customHeight="1" thickBot="1" x14ac:dyDescent="0.25">
      <c r="A15" s="211" t="s">
        <v>74</v>
      </c>
      <c r="B15" s="345">
        <v>204</v>
      </c>
      <c r="C15" s="226">
        <v>1714</v>
      </c>
      <c r="D15" s="223">
        <v>204</v>
      </c>
      <c r="E15" s="214">
        <v>1799</v>
      </c>
      <c r="F15" s="211">
        <v>200</v>
      </c>
      <c r="G15" s="211">
        <v>1590</v>
      </c>
      <c r="H15" s="223">
        <v>200</v>
      </c>
      <c r="I15" s="226">
        <v>1550</v>
      </c>
      <c r="J15" s="225">
        <v>180</v>
      </c>
      <c r="K15" s="226">
        <v>1062</v>
      </c>
      <c r="L15" s="225">
        <v>180</v>
      </c>
      <c r="M15" s="226">
        <v>1168</v>
      </c>
      <c r="N15" s="225">
        <v>161</v>
      </c>
      <c r="O15" s="348">
        <v>1099.6299999999999</v>
      </c>
      <c r="P15" s="218">
        <f t="shared" si="5"/>
        <v>-0.10555555555555556</v>
      </c>
      <c r="Q15" s="219">
        <f t="shared" si="6"/>
        <v>-5.8535958904109689E-2</v>
      </c>
    </row>
    <row r="16" spans="1:17" ht="24.95" customHeight="1" x14ac:dyDescent="0.2">
      <c r="A16" s="212" t="s">
        <v>227</v>
      </c>
      <c r="B16" s="229">
        <f t="shared" ref="B16:M16" si="7">+SUM(B9:B15)</f>
        <v>1410</v>
      </c>
      <c r="C16" s="231">
        <f t="shared" si="7"/>
        <v>9925</v>
      </c>
      <c r="D16" s="229">
        <f t="shared" si="7"/>
        <v>1410</v>
      </c>
      <c r="E16" s="230">
        <f t="shared" si="7"/>
        <v>10422</v>
      </c>
      <c r="F16" s="231">
        <f t="shared" si="7"/>
        <v>1398</v>
      </c>
      <c r="G16" s="231">
        <f t="shared" si="7"/>
        <v>9212</v>
      </c>
      <c r="H16" s="232">
        <f t="shared" si="7"/>
        <v>1398</v>
      </c>
      <c r="I16" s="233">
        <f t="shared" si="7"/>
        <v>8990</v>
      </c>
      <c r="J16" s="232">
        <f t="shared" si="7"/>
        <v>1252</v>
      </c>
      <c r="K16" s="233">
        <f t="shared" si="7"/>
        <v>6153</v>
      </c>
      <c r="L16" s="232">
        <f t="shared" si="7"/>
        <v>1252</v>
      </c>
      <c r="M16" s="233">
        <f t="shared" si="7"/>
        <v>6771</v>
      </c>
      <c r="N16" s="232">
        <f>+SUM(N9:N15)</f>
        <v>1189</v>
      </c>
      <c r="O16" s="384">
        <f>+SUM(O9:O15)</f>
        <v>6216.17</v>
      </c>
      <c r="P16" s="308">
        <f t="shared" si="5"/>
        <v>-5.0319488817891375E-2</v>
      </c>
      <c r="Q16" s="309">
        <f t="shared" si="6"/>
        <v>-8.1942106040466686E-2</v>
      </c>
    </row>
    <row r="17" spans="8:17" ht="15" x14ac:dyDescent="0.3">
      <c r="H17" s="79"/>
      <c r="I17" s="79"/>
    </row>
    <row r="18" spans="8:17" ht="15" x14ac:dyDescent="0.3">
      <c r="J18" s="9"/>
      <c r="K18" s="9"/>
      <c r="L18" s="25"/>
      <c r="M18" s="25"/>
      <c r="N18" s="25"/>
      <c r="O18" s="25"/>
      <c r="P18" s="25"/>
      <c r="Q18" s="25"/>
    </row>
    <row r="47" spans="1:17" x14ac:dyDescent="0.2">
      <c r="A47" s="190"/>
      <c r="B47" s="190"/>
      <c r="C47" s="190"/>
      <c r="D47" s="190"/>
      <c r="E47" s="190"/>
      <c r="F47" s="190"/>
      <c r="G47" s="190"/>
      <c r="H47" s="191"/>
      <c r="I47" s="191"/>
      <c r="J47" s="192"/>
      <c r="K47" s="192"/>
      <c r="L47" s="192"/>
      <c r="M47" s="192"/>
      <c r="N47" s="192"/>
      <c r="O47" s="192"/>
      <c r="P47" s="192"/>
      <c r="Q47" s="192"/>
    </row>
    <row r="48" spans="1:17" ht="15" x14ac:dyDescent="0.3">
      <c r="H48" s="79"/>
      <c r="I48" s="79"/>
    </row>
    <row r="49" spans="10:17" ht="15" x14ac:dyDescent="0.3">
      <c r="J49" s="9"/>
      <c r="K49" s="9"/>
      <c r="L49" s="25"/>
      <c r="M49" s="25"/>
      <c r="N49" s="25"/>
      <c r="O49" s="25"/>
      <c r="P49" s="25"/>
      <c r="Q49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Sans,Normal"&amp;18&amp;K00-045Estadístiques Agràries -Pesqueres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5DA2-5565-44E3-A56B-F3F5F330AE32}">
  <dimension ref="B3:N44"/>
  <sheetViews>
    <sheetView tabSelected="1" topLeftCell="A58" zoomScale="80" zoomScaleNormal="80" workbookViewId="0">
      <selection activeCell="N75" sqref="N75"/>
    </sheetView>
  </sheetViews>
  <sheetFormatPr defaultColWidth="11.42578125" defaultRowHeight="12.75" x14ac:dyDescent="0.2"/>
  <cols>
    <col min="1" max="1" width="21.42578125" customWidth="1"/>
    <col min="2" max="2" width="30.7109375" customWidth="1"/>
    <col min="3" max="14" width="10.7109375" customWidth="1"/>
  </cols>
  <sheetData>
    <row r="3" spans="2:14" ht="39" customHeight="1" x14ac:dyDescent="0.2">
      <c r="B3" s="445" t="s">
        <v>118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7"/>
    </row>
    <row r="4" spans="2:14" s="370" customFormat="1" x14ac:dyDescent="0.2">
      <c r="B4" s="423"/>
      <c r="C4" s="257">
        <f t="shared" ref="C4" si="0">+C6</f>
        <v>2019</v>
      </c>
      <c r="D4" s="257"/>
      <c r="E4" s="257">
        <f t="shared" ref="E4" si="1">+E6</f>
        <v>2020</v>
      </c>
      <c r="F4" s="257"/>
      <c r="G4" s="257">
        <f t="shared" ref="G4" si="2">+G6</f>
        <v>2021</v>
      </c>
      <c r="H4" s="257"/>
      <c r="I4" s="257">
        <f t="shared" ref="I4" si="3">+I6</f>
        <v>2022</v>
      </c>
      <c r="J4" s="257"/>
      <c r="K4" s="257">
        <f t="shared" ref="K4" si="4">+K6</f>
        <v>2023</v>
      </c>
      <c r="L4" s="257"/>
      <c r="M4" s="259"/>
      <c r="N4" s="424"/>
    </row>
    <row r="5" spans="2:14" ht="28.5" customHeight="1" x14ac:dyDescent="0.2">
      <c r="B5" s="425"/>
      <c r="C5" s="448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50"/>
    </row>
    <row r="6" spans="2:14" s="189" customFormat="1" ht="33" customHeight="1" x14ac:dyDescent="0.2">
      <c r="B6" s="426"/>
      <c r="C6" s="441">
        <v>2019</v>
      </c>
      <c r="D6" s="439"/>
      <c r="E6" s="441">
        <v>2020</v>
      </c>
      <c r="F6" s="439"/>
      <c r="G6" s="441">
        <v>2021</v>
      </c>
      <c r="H6" s="439"/>
      <c r="I6" s="441">
        <v>2022</v>
      </c>
      <c r="J6" s="439"/>
      <c r="K6" s="441">
        <v>2023</v>
      </c>
      <c r="L6" s="439"/>
      <c r="M6" s="438" t="s">
        <v>267</v>
      </c>
      <c r="N6" s="439"/>
    </row>
    <row r="7" spans="2:14" ht="46.5" customHeight="1" x14ac:dyDescent="0.2">
      <c r="B7" s="425"/>
      <c r="C7" s="194" t="s">
        <v>173</v>
      </c>
      <c r="D7" s="195" t="s">
        <v>0</v>
      </c>
      <c r="E7" s="194" t="s">
        <v>173</v>
      </c>
      <c r="F7" s="195" t="s">
        <v>0</v>
      </c>
      <c r="G7" s="194" t="s">
        <v>173</v>
      </c>
      <c r="H7" s="195" t="s">
        <v>0</v>
      </c>
      <c r="I7" s="194" t="s">
        <v>173</v>
      </c>
      <c r="J7" s="195" t="s">
        <v>0</v>
      </c>
      <c r="K7" s="194" t="s">
        <v>173</v>
      </c>
      <c r="L7" s="195" t="s">
        <v>0</v>
      </c>
      <c r="M7" s="194" t="s">
        <v>173</v>
      </c>
      <c r="N7" s="195" t="s">
        <v>0</v>
      </c>
    </row>
    <row r="8" spans="2:14" ht="20.100000000000001" customHeight="1" x14ac:dyDescent="0.2">
      <c r="B8" s="427"/>
      <c r="C8" s="206" t="s">
        <v>117</v>
      </c>
      <c r="D8" s="207" t="s">
        <v>113</v>
      </c>
      <c r="E8" s="206" t="s">
        <v>117</v>
      </c>
      <c r="F8" s="207" t="s">
        <v>113</v>
      </c>
      <c r="G8" s="206" t="s">
        <v>117</v>
      </c>
      <c r="H8" s="207" t="s">
        <v>113</v>
      </c>
      <c r="I8" s="206" t="s">
        <v>117</v>
      </c>
      <c r="J8" s="207" t="s">
        <v>113</v>
      </c>
      <c r="K8" s="206" t="s">
        <v>117</v>
      </c>
      <c r="L8" s="207" t="s">
        <v>113</v>
      </c>
      <c r="M8" s="206" t="s">
        <v>207</v>
      </c>
      <c r="N8" s="207" t="s">
        <v>207</v>
      </c>
    </row>
    <row r="9" spans="2:14" ht="24.95" customHeight="1" x14ac:dyDescent="0.2">
      <c r="B9" s="417" t="s">
        <v>196</v>
      </c>
      <c r="C9" s="418"/>
      <c r="D9" s="419"/>
      <c r="E9" s="420"/>
      <c r="F9" s="421"/>
      <c r="G9" s="420"/>
      <c r="H9" s="421"/>
      <c r="I9" s="420"/>
      <c r="J9" s="421"/>
      <c r="K9" s="420"/>
      <c r="L9" s="421"/>
      <c r="M9" s="420"/>
      <c r="N9" s="421"/>
    </row>
    <row r="10" spans="2:14" ht="24.95" customHeight="1" x14ac:dyDescent="0.2">
      <c r="B10" s="311" t="s">
        <v>265</v>
      </c>
      <c r="C10" s="311"/>
      <c r="D10" s="312"/>
      <c r="E10" s="310"/>
      <c r="F10" s="310"/>
      <c r="G10" s="311"/>
      <c r="H10" s="312"/>
      <c r="I10" s="311"/>
      <c r="J10" s="312"/>
      <c r="K10" s="311"/>
      <c r="L10" s="312"/>
      <c r="M10" s="311"/>
      <c r="N10" s="312"/>
    </row>
    <row r="11" spans="2:14" ht="20.100000000000001" customHeight="1" x14ac:dyDescent="0.2">
      <c r="B11" s="345" t="s">
        <v>102</v>
      </c>
      <c r="C11" s="213">
        <v>19202</v>
      </c>
      <c r="D11" s="215">
        <v>4659</v>
      </c>
      <c r="E11" s="216">
        <v>16192</v>
      </c>
      <c r="F11" s="217">
        <v>3955</v>
      </c>
      <c r="G11" s="216">
        <v>14253</v>
      </c>
      <c r="H11" s="217">
        <v>2674</v>
      </c>
      <c r="I11" s="216">
        <v>13335</v>
      </c>
      <c r="J11" s="217">
        <v>2982</v>
      </c>
      <c r="K11" s="216">
        <v>9643</v>
      </c>
      <c r="L11" s="217">
        <v>1925</v>
      </c>
      <c r="M11" s="218">
        <f>(K11-I11)/I11</f>
        <v>-0.27686539182602177</v>
      </c>
      <c r="N11" s="219">
        <f>(L11-J11)/J11</f>
        <v>-0.35446009389671362</v>
      </c>
    </row>
    <row r="12" spans="2:14" ht="20.100000000000001" customHeight="1" thickBot="1" x14ac:dyDescent="0.25">
      <c r="B12" s="345" t="s">
        <v>99</v>
      </c>
      <c r="C12" s="213">
        <v>4</v>
      </c>
      <c r="D12" s="215">
        <v>1</v>
      </c>
      <c r="E12" s="216">
        <v>4</v>
      </c>
      <c r="F12" s="217">
        <v>1</v>
      </c>
      <c r="G12" s="216">
        <v>4</v>
      </c>
      <c r="H12" s="217">
        <v>2</v>
      </c>
      <c r="I12" s="216">
        <v>4</v>
      </c>
      <c r="J12" s="217">
        <v>2</v>
      </c>
      <c r="K12" s="216">
        <v>2</v>
      </c>
      <c r="L12" s="217">
        <v>1</v>
      </c>
      <c r="M12" s="409">
        <f t="shared" ref="M12:M13" si="5">(K12-I12)/I12</f>
        <v>-0.5</v>
      </c>
      <c r="N12" s="410">
        <f t="shared" ref="N12:N13" si="6">(L12-J12)/J12</f>
        <v>-0.5</v>
      </c>
    </row>
    <row r="13" spans="2:14" ht="24.95" customHeight="1" x14ac:dyDescent="0.2">
      <c r="B13" s="422" t="s">
        <v>266</v>
      </c>
      <c r="C13" s="411">
        <v>19206</v>
      </c>
      <c r="D13" s="412">
        <v>4660</v>
      </c>
      <c r="E13" s="413">
        <v>16196</v>
      </c>
      <c r="F13" s="414">
        <v>3956</v>
      </c>
      <c r="G13" s="413">
        <v>14257</v>
      </c>
      <c r="H13" s="414">
        <v>2676</v>
      </c>
      <c r="I13" s="413">
        <v>13339</v>
      </c>
      <c r="J13" s="414">
        <v>2984</v>
      </c>
      <c r="K13" s="413">
        <f>+SUM(K11:K12)</f>
        <v>9645</v>
      </c>
      <c r="L13" s="414">
        <f>+SUM(L11:L12)</f>
        <v>1926</v>
      </c>
      <c r="M13" s="415">
        <f t="shared" si="5"/>
        <v>-0.27693230377089739</v>
      </c>
      <c r="N13" s="416">
        <f t="shared" si="6"/>
        <v>-0.35455764075067026</v>
      </c>
    </row>
    <row r="14" spans="2:14" ht="15" x14ac:dyDescent="0.3">
      <c r="G14" s="9"/>
      <c r="H14" s="9"/>
      <c r="I14" s="25"/>
      <c r="J14" s="25"/>
      <c r="K14" s="25"/>
      <c r="L14" s="25"/>
      <c r="M14" s="25"/>
      <c r="N14" s="25"/>
    </row>
    <row r="42" spans="2:14" x14ac:dyDescent="0.2">
      <c r="B42" s="190"/>
      <c r="C42" s="190"/>
      <c r="D42" s="190"/>
      <c r="E42" s="191"/>
      <c r="F42" s="191"/>
      <c r="G42" s="192"/>
      <c r="H42" s="192"/>
      <c r="I42" s="192"/>
      <c r="J42" s="192"/>
      <c r="K42" s="192"/>
      <c r="L42" s="192"/>
      <c r="M42" s="192"/>
      <c r="N42" s="192"/>
    </row>
    <row r="43" spans="2:14" ht="15" x14ac:dyDescent="0.3">
      <c r="E43" s="79"/>
      <c r="F43" s="79"/>
    </row>
    <row r="44" spans="2:14" ht="15" x14ac:dyDescent="0.3">
      <c r="G44" s="9"/>
      <c r="H44" s="9"/>
      <c r="I44" s="25"/>
      <c r="J44" s="25"/>
      <c r="K44" s="25"/>
      <c r="L44" s="25"/>
      <c r="M44" s="25"/>
      <c r="N44" s="25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Sans,Normal"&amp;18&amp;K00-044Estadístiques Agràries-Pesqueres 2023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7BB6-8175-4A2A-A83E-99E8F1586494}">
  <dimension ref="B1:S18"/>
  <sheetViews>
    <sheetView workbookViewId="0">
      <selection activeCell="O9" sqref="O9"/>
    </sheetView>
  </sheetViews>
  <sheetFormatPr defaultColWidth="11.42578125" defaultRowHeight="12.75" x14ac:dyDescent="0.2"/>
  <cols>
    <col min="2" max="2" width="17.42578125" customWidth="1"/>
    <col min="3" max="3" width="10.28515625" customWidth="1"/>
  </cols>
  <sheetData>
    <row r="1" spans="2:19" ht="15.75" x14ac:dyDescent="0.25">
      <c r="B1" s="396"/>
      <c r="C1" s="396"/>
      <c r="D1" s="400"/>
      <c r="E1" s="400"/>
      <c r="F1" s="400"/>
      <c r="G1" s="400"/>
    </row>
    <row r="2" spans="2:19" ht="15.75" x14ac:dyDescent="0.25">
      <c r="B2" s="400"/>
      <c r="C2" s="400"/>
      <c r="D2" s="400"/>
      <c r="E2" s="400"/>
      <c r="F2" s="400"/>
      <c r="G2" s="400"/>
    </row>
    <row r="3" spans="2:19" ht="15.75" x14ac:dyDescent="0.2">
      <c r="B3" s="397"/>
      <c r="C3" s="397"/>
      <c r="D3" s="398"/>
      <c r="E3" s="398"/>
      <c r="F3" s="398"/>
      <c r="G3" s="398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</row>
    <row r="4" spans="2:19" ht="31.5" x14ac:dyDescent="0.2">
      <c r="B4" s="408" t="s">
        <v>259</v>
      </c>
      <c r="C4" s="399" t="s">
        <v>264</v>
      </c>
      <c r="D4" s="399" t="s">
        <v>263</v>
      </c>
      <c r="E4" s="399" t="s">
        <v>262</v>
      </c>
      <c r="F4" s="399" t="s">
        <v>261</v>
      </c>
      <c r="G4" s="402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</row>
    <row r="5" spans="2:19" ht="15.75" x14ac:dyDescent="0.25">
      <c r="B5" s="400"/>
      <c r="C5" s="402" t="s">
        <v>117</v>
      </c>
      <c r="D5" s="402" t="s">
        <v>117</v>
      </c>
      <c r="E5" s="402" t="s">
        <v>113</v>
      </c>
      <c r="F5" s="402" t="s">
        <v>260</v>
      </c>
      <c r="G5" s="402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</row>
    <row r="6" spans="2:19" ht="15.75" x14ac:dyDescent="0.25">
      <c r="B6" s="395">
        <v>2016</v>
      </c>
      <c r="C6" s="394"/>
      <c r="D6" s="393">
        <v>17431.3</v>
      </c>
      <c r="E6" s="393">
        <v>8852</v>
      </c>
      <c r="F6" s="407"/>
      <c r="G6" s="400"/>
      <c r="R6" s="391"/>
      <c r="S6" s="401"/>
    </row>
    <row r="7" spans="2:19" ht="12.75" customHeight="1" x14ac:dyDescent="0.25">
      <c r="B7" s="395">
        <v>2017</v>
      </c>
      <c r="C7" s="394"/>
      <c r="D7" s="393">
        <v>19627</v>
      </c>
      <c r="E7" s="393">
        <v>5607</v>
      </c>
      <c r="F7" s="407"/>
      <c r="G7" s="400"/>
    </row>
    <row r="8" spans="2:19" ht="15.75" x14ac:dyDescent="0.25">
      <c r="B8" s="395">
        <v>2018</v>
      </c>
      <c r="C8" s="394">
        <v>24032</v>
      </c>
      <c r="D8" s="393">
        <v>19202</v>
      </c>
      <c r="E8" s="393">
        <v>6113</v>
      </c>
      <c r="F8" s="407">
        <v>0.94299999999999995</v>
      </c>
      <c r="G8" s="400"/>
    </row>
    <row r="9" spans="2:19" ht="15.75" x14ac:dyDescent="0.25">
      <c r="B9" s="395">
        <v>2019</v>
      </c>
      <c r="C9" s="394">
        <v>24032</v>
      </c>
      <c r="D9" s="394">
        <v>19202</v>
      </c>
      <c r="E9" s="394">
        <v>4659</v>
      </c>
      <c r="F9" s="407">
        <v>1.1160000000000001</v>
      </c>
      <c r="G9" s="400"/>
    </row>
    <row r="10" spans="2:19" ht="15.75" x14ac:dyDescent="0.25">
      <c r="B10" s="395">
        <v>2020</v>
      </c>
      <c r="C10" s="394">
        <v>24032</v>
      </c>
      <c r="D10" s="394">
        <v>16192</v>
      </c>
      <c r="E10" s="394">
        <v>3955</v>
      </c>
      <c r="F10" s="407">
        <v>0.68400000000000005</v>
      </c>
      <c r="G10" s="400"/>
    </row>
    <row r="11" spans="2:19" ht="15.75" x14ac:dyDescent="0.25">
      <c r="B11" s="395">
        <v>2021</v>
      </c>
      <c r="C11" s="394">
        <v>24032</v>
      </c>
      <c r="D11" s="394">
        <v>14253</v>
      </c>
      <c r="E11" s="394">
        <v>2674</v>
      </c>
      <c r="F11" s="407">
        <v>0.86299999999999999</v>
      </c>
      <c r="G11" s="400"/>
    </row>
    <row r="12" spans="2:19" ht="15.75" x14ac:dyDescent="0.25">
      <c r="B12" s="395">
        <v>2022</v>
      </c>
      <c r="C12" s="394">
        <v>24032</v>
      </c>
      <c r="D12" s="394">
        <v>13335</v>
      </c>
      <c r="E12" s="394">
        <v>2982</v>
      </c>
      <c r="F12" s="407">
        <v>0.76200000000000001</v>
      </c>
      <c r="G12" s="400"/>
    </row>
    <row r="13" spans="2:19" ht="15.75" x14ac:dyDescent="0.25">
      <c r="B13" s="400"/>
      <c r="C13" s="400"/>
      <c r="D13" s="400"/>
      <c r="E13" s="405">
        <f>(E12-E11)/E11</f>
        <v>0.11518324607329843</v>
      </c>
      <c r="F13" s="406">
        <f>(F12-F11)/F11</f>
        <v>-0.11703360370799534</v>
      </c>
      <c r="G13" s="400"/>
    </row>
    <row r="14" spans="2:19" ht="15.75" x14ac:dyDescent="0.25">
      <c r="B14" s="400"/>
      <c r="C14" s="400"/>
      <c r="D14" s="400"/>
      <c r="E14" s="400"/>
      <c r="F14" s="400"/>
      <c r="G14" s="400"/>
    </row>
    <row r="15" spans="2:19" ht="15.75" x14ac:dyDescent="0.25">
      <c r="B15" s="400"/>
      <c r="C15" s="400"/>
      <c r="D15" s="400"/>
      <c r="E15" s="400"/>
      <c r="F15" s="400"/>
      <c r="G15" s="400"/>
    </row>
    <row r="18" spans="2:3" ht="15" x14ac:dyDescent="0.2">
      <c r="B18" s="392"/>
      <c r="C18" s="39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F557-6FE6-433F-A346-F5F465E23BD1}">
  <dimension ref="A1:Q48"/>
  <sheetViews>
    <sheetView topLeftCell="A58" zoomScale="80" zoomScaleNormal="80" workbookViewId="0">
      <selection activeCell="S100" sqref="S100"/>
    </sheetView>
  </sheetViews>
  <sheetFormatPr defaultColWidth="11.42578125" defaultRowHeight="12.75" x14ac:dyDescent="0.2"/>
  <cols>
    <col min="1" max="1" width="30.7109375" customWidth="1"/>
    <col min="2" max="17" width="10.710937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x14ac:dyDescent="0.2">
      <c r="A2" s="190"/>
      <c r="B2" s="190"/>
      <c r="C2" s="190"/>
      <c r="D2" s="190"/>
      <c r="E2" s="190"/>
      <c r="F2" s="190"/>
      <c r="G2" s="190"/>
      <c r="H2" s="191"/>
      <c r="I2" s="191"/>
      <c r="J2" s="192"/>
      <c r="K2" s="192"/>
      <c r="L2" s="192"/>
      <c r="M2" s="192"/>
      <c r="N2" s="192"/>
      <c r="O2" s="192"/>
      <c r="P2" s="192"/>
      <c r="Q2" s="192"/>
    </row>
    <row r="3" spans="1:17" ht="28.5" customHeight="1" x14ac:dyDescent="0.2">
      <c r="A3" s="190"/>
      <c r="B3" s="435" t="s">
        <v>206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187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0.100000000000001" customHeight="1" x14ac:dyDescent="0.2">
      <c r="A8" s="210" t="s">
        <v>3</v>
      </c>
      <c r="B8" s="213">
        <v>5158</v>
      </c>
      <c r="C8" s="215">
        <v>8273</v>
      </c>
      <c r="D8" s="213">
        <v>5420</v>
      </c>
      <c r="E8" s="214">
        <v>8017</v>
      </c>
      <c r="F8" s="215">
        <v>5970</v>
      </c>
      <c r="G8" s="215">
        <v>11373</v>
      </c>
      <c r="H8" s="216">
        <v>5838</v>
      </c>
      <c r="I8" s="217">
        <v>8804</v>
      </c>
      <c r="J8" s="216">
        <v>6075</v>
      </c>
      <c r="K8" s="217">
        <v>10491</v>
      </c>
      <c r="L8" s="216">
        <v>5977</v>
      </c>
      <c r="M8" s="217">
        <v>11297</v>
      </c>
      <c r="N8" s="216">
        <v>5096</v>
      </c>
      <c r="O8" s="217">
        <v>8663.2000000000007</v>
      </c>
      <c r="P8" s="218">
        <f>(N8-L8)/L8</f>
        <v>-0.14739836038146228</v>
      </c>
      <c r="Q8" s="236">
        <f>(O8-M8)/M8</f>
        <v>-0.23314154200230144</v>
      </c>
    </row>
    <row r="9" spans="1:17" ht="20.100000000000001" customHeight="1" x14ac:dyDescent="0.2">
      <c r="A9" s="210" t="s">
        <v>4</v>
      </c>
      <c r="B9" s="213">
        <v>21370</v>
      </c>
      <c r="C9" s="215">
        <v>35880</v>
      </c>
      <c r="D9" s="213">
        <v>19303</v>
      </c>
      <c r="E9" s="214">
        <v>28607</v>
      </c>
      <c r="F9" s="215">
        <v>20194</v>
      </c>
      <c r="G9" s="215">
        <v>33582</v>
      </c>
      <c r="H9" s="216">
        <v>20472</v>
      </c>
      <c r="I9" s="217">
        <v>27944</v>
      </c>
      <c r="J9" s="216">
        <v>21191</v>
      </c>
      <c r="K9" s="217">
        <v>28227</v>
      </c>
      <c r="L9" s="216">
        <v>20030</v>
      </c>
      <c r="M9" s="217">
        <v>27842</v>
      </c>
      <c r="N9" s="216">
        <v>18636</v>
      </c>
      <c r="O9" s="217">
        <v>30749.4</v>
      </c>
      <c r="P9" s="218">
        <f t="shared" ref="P9:P13" si="0">(N9-L9)/L9</f>
        <v>-6.9595606590114822E-2</v>
      </c>
      <c r="Q9" s="236">
        <f t="shared" ref="Q9:Q13" si="1">(O9-M9)/M9</f>
        <v>0.10442496947058406</v>
      </c>
    </row>
    <row r="10" spans="1:17" ht="20.100000000000001" customHeight="1" x14ac:dyDescent="0.2">
      <c r="A10" s="210" t="s">
        <v>5</v>
      </c>
      <c r="B10" s="213">
        <v>15316</v>
      </c>
      <c r="C10" s="215">
        <v>14106</v>
      </c>
      <c r="D10" s="213">
        <v>14736</v>
      </c>
      <c r="E10" s="214">
        <v>8075</v>
      </c>
      <c r="F10" s="215">
        <v>15215</v>
      </c>
      <c r="G10" s="215">
        <v>10194</v>
      </c>
      <c r="H10" s="216">
        <v>14175</v>
      </c>
      <c r="I10" s="217">
        <v>7782</v>
      </c>
      <c r="J10" s="216">
        <v>15236</v>
      </c>
      <c r="K10" s="217">
        <v>8532</v>
      </c>
      <c r="L10" s="216">
        <v>14446</v>
      </c>
      <c r="M10" s="217">
        <v>6140</v>
      </c>
      <c r="N10" s="216">
        <v>13431</v>
      </c>
      <c r="O10" s="217">
        <v>6043.95</v>
      </c>
      <c r="P10" s="218">
        <f t="shared" si="0"/>
        <v>-7.0261664128478465E-2</v>
      </c>
      <c r="Q10" s="219">
        <f t="shared" si="1"/>
        <v>-1.5643322475570064E-2</v>
      </c>
    </row>
    <row r="11" spans="1:17" ht="20.100000000000001" customHeight="1" x14ac:dyDescent="0.2">
      <c r="A11" s="210" t="s">
        <v>6</v>
      </c>
      <c r="B11" s="213">
        <v>1453</v>
      </c>
      <c r="C11" s="215">
        <v>2051</v>
      </c>
      <c r="D11" s="213">
        <v>1296</v>
      </c>
      <c r="E11" s="214">
        <v>1328</v>
      </c>
      <c r="F11" s="215">
        <v>1272</v>
      </c>
      <c r="G11" s="215">
        <v>1553</v>
      </c>
      <c r="H11" s="216">
        <v>882</v>
      </c>
      <c r="I11" s="217">
        <v>916</v>
      </c>
      <c r="J11" s="216">
        <v>880</v>
      </c>
      <c r="K11" s="217">
        <v>900</v>
      </c>
      <c r="L11" s="216">
        <v>881</v>
      </c>
      <c r="M11" s="217">
        <v>1145</v>
      </c>
      <c r="N11" s="216">
        <v>893</v>
      </c>
      <c r="O11" s="217">
        <v>1116.25</v>
      </c>
      <c r="P11" s="220">
        <f t="shared" si="0"/>
        <v>1.362088535754824E-2</v>
      </c>
      <c r="Q11" s="236">
        <f t="shared" si="1"/>
        <v>-2.5109170305676855E-2</v>
      </c>
    </row>
    <row r="12" spans="1:17" ht="20.100000000000001" customHeight="1" x14ac:dyDescent="0.2">
      <c r="A12" s="210" t="s">
        <v>7</v>
      </c>
      <c r="B12" s="213">
        <v>28</v>
      </c>
      <c r="C12" s="215">
        <v>56</v>
      </c>
      <c r="D12" s="213">
        <v>32</v>
      </c>
      <c r="E12" s="214">
        <v>73</v>
      </c>
      <c r="F12" s="215">
        <v>36</v>
      </c>
      <c r="G12" s="215">
        <v>70</v>
      </c>
      <c r="H12" s="216">
        <v>35</v>
      </c>
      <c r="I12" s="217">
        <v>102</v>
      </c>
      <c r="J12" s="216">
        <v>27</v>
      </c>
      <c r="K12" s="217">
        <v>93</v>
      </c>
      <c r="L12" s="216">
        <v>26</v>
      </c>
      <c r="M12" s="217">
        <v>65</v>
      </c>
      <c r="N12" s="216">
        <v>26</v>
      </c>
      <c r="O12" s="217">
        <v>37.44</v>
      </c>
      <c r="P12" s="227">
        <f t="shared" si="0"/>
        <v>0</v>
      </c>
      <c r="Q12" s="219">
        <f t="shared" si="1"/>
        <v>-0.42400000000000004</v>
      </c>
    </row>
    <row r="13" spans="1:17" ht="20.100000000000001" customHeight="1" x14ac:dyDescent="0.2">
      <c r="A13" s="210" t="s">
        <v>8</v>
      </c>
      <c r="B13" s="213">
        <v>285</v>
      </c>
      <c r="C13" s="215">
        <v>1569</v>
      </c>
      <c r="D13" s="213">
        <v>133</v>
      </c>
      <c r="E13" s="214">
        <v>732</v>
      </c>
      <c r="F13" s="215">
        <v>138</v>
      </c>
      <c r="G13" s="215">
        <v>759</v>
      </c>
      <c r="H13" s="216">
        <v>119</v>
      </c>
      <c r="I13" s="217">
        <v>657</v>
      </c>
      <c r="J13" s="216">
        <v>125</v>
      </c>
      <c r="K13" s="217">
        <v>686</v>
      </c>
      <c r="L13" s="216">
        <v>113</v>
      </c>
      <c r="M13" s="217">
        <v>624</v>
      </c>
      <c r="N13" s="216">
        <v>107.39999999999999</v>
      </c>
      <c r="O13" s="217">
        <v>590.70000000000005</v>
      </c>
      <c r="P13" s="218">
        <f t="shared" si="0"/>
        <v>-4.9557522123893881E-2</v>
      </c>
      <c r="Q13" s="219">
        <f t="shared" si="1"/>
        <v>-5.3365384615384544E-2</v>
      </c>
    </row>
    <row r="14" spans="1:17" ht="20.100000000000001" customHeight="1" thickBot="1" x14ac:dyDescent="0.25">
      <c r="A14" s="211" t="s">
        <v>256</v>
      </c>
      <c r="B14" s="345"/>
      <c r="C14" s="210"/>
      <c r="D14" s="221"/>
      <c r="E14" s="222"/>
      <c r="F14" s="211"/>
      <c r="G14" s="211"/>
      <c r="H14" s="223">
        <v>5</v>
      </c>
      <c r="I14" s="224">
        <v>4.5</v>
      </c>
      <c r="J14" s="225">
        <v>7</v>
      </c>
      <c r="K14" s="226">
        <v>8</v>
      </c>
      <c r="L14" s="350">
        <v>25</v>
      </c>
      <c r="M14" s="351">
        <v>34</v>
      </c>
      <c r="N14" s="350">
        <v>38</v>
      </c>
      <c r="O14" s="351">
        <v>42</v>
      </c>
      <c r="P14" s="220">
        <f t="shared" ref="P14" si="2">(N14-L14)/L14</f>
        <v>0.52</v>
      </c>
      <c r="Q14" s="236">
        <f t="shared" ref="Q14" si="3">(O14-M14)/M14</f>
        <v>0.23529411764705882</v>
      </c>
    </row>
    <row r="15" spans="1:17" ht="24.95" customHeight="1" x14ac:dyDescent="0.2">
      <c r="A15" s="212" t="s">
        <v>174</v>
      </c>
      <c r="B15" s="229">
        <v>43610</v>
      </c>
      <c r="C15" s="231">
        <v>61935</v>
      </c>
      <c r="D15" s="229">
        <v>40920</v>
      </c>
      <c r="E15" s="230">
        <v>46832</v>
      </c>
      <c r="F15" s="231">
        <v>42825</v>
      </c>
      <c r="G15" s="231">
        <v>57531</v>
      </c>
      <c r="H15" s="232">
        <v>41526</v>
      </c>
      <c r="I15" s="233">
        <v>46209.5</v>
      </c>
      <c r="J15" s="232">
        <v>43541</v>
      </c>
      <c r="K15" s="233">
        <v>48937</v>
      </c>
      <c r="L15" s="232">
        <v>41498</v>
      </c>
      <c r="M15" s="233">
        <v>47147</v>
      </c>
      <c r="N15" s="232">
        <v>38227.4</v>
      </c>
      <c r="O15" s="233">
        <v>47243.06</v>
      </c>
      <c r="P15" s="305">
        <f>(N15-L15)/L15</f>
        <v>-7.8813436792134525E-2</v>
      </c>
      <c r="Q15" s="372">
        <f>(O15-M15)/M15</f>
        <v>2.0374573143571739E-3</v>
      </c>
    </row>
    <row r="16" spans="1:17" ht="15" x14ac:dyDescent="0.3">
      <c r="A16" s="210"/>
      <c r="H16" s="79"/>
      <c r="I16" s="79"/>
    </row>
    <row r="17" spans="10:17" ht="15" x14ac:dyDescent="0.3">
      <c r="J17" s="9"/>
      <c r="K17" s="9"/>
      <c r="L17" s="25"/>
      <c r="M17" s="25"/>
      <c r="N17" s="25"/>
      <c r="O17" s="25"/>
      <c r="P17" s="25"/>
      <c r="Q17" s="25"/>
    </row>
    <row r="46" spans="1:17" x14ac:dyDescent="0.2">
      <c r="A46" s="190"/>
      <c r="B46" s="190"/>
      <c r="C46" s="190"/>
      <c r="D46" s="190"/>
      <c r="E46" s="190"/>
      <c r="F46" s="190"/>
      <c r="G46" s="190"/>
      <c r="H46" s="191"/>
      <c r="I46" s="191"/>
      <c r="J46" s="192"/>
      <c r="K46" s="192"/>
      <c r="L46" s="192"/>
      <c r="M46" s="192"/>
      <c r="N46" s="192"/>
      <c r="O46" s="192"/>
      <c r="P46" s="192"/>
      <c r="Q46" s="192"/>
    </row>
    <row r="47" spans="1:17" ht="15" x14ac:dyDescent="0.3">
      <c r="H47" s="79"/>
      <c r="I47" s="79"/>
    </row>
    <row r="48" spans="1:17" ht="15" x14ac:dyDescent="0.3">
      <c r="J48" s="9"/>
      <c r="K48" s="9"/>
      <c r="L48" s="25"/>
      <c r="M48" s="25"/>
      <c r="N48" s="25"/>
      <c r="O48" s="25"/>
      <c r="P48" s="25"/>
      <c r="Q48" s="25"/>
    </row>
  </sheetData>
  <mergeCells count="10">
    <mergeCell ref="B3:Q3"/>
    <mergeCell ref="P4:Q4"/>
    <mergeCell ref="A1:Q1"/>
    <mergeCell ref="D4:E4"/>
    <mergeCell ref="F4:G4"/>
    <mergeCell ref="H4:I4"/>
    <mergeCell ref="J4:K4"/>
    <mergeCell ref="L4:M4"/>
    <mergeCell ref="B4:C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Sans,Normal"&amp;18&amp;K00-030Estadístiques Agràries -Pesqueres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7368-8931-4A00-94E7-07EBFD1F6CEC}">
  <dimension ref="A1:Q45"/>
  <sheetViews>
    <sheetView zoomScale="80" zoomScaleNormal="80" workbookViewId="0">
      <selection activeCell="O14" sqref="O14"/>
    </sheetView>
  </sheetViews>
  <sheetFormatPr defaultColWidth="11.42578125" defaultRowHeight="12.75" x14ac:dyDescent="0.2"/>
  <cols>
    <col min="1" max="1" width="30.7109375" customWidth="1"/>
    <col min="2" max="17" width="10.710937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x14ac:dyDescent="0.2">
      <c r="A2" s="190"/>
      <c r="B2" s="190"/>
      <c r="C2" s="190"/>
      <c r="D2" s="190"/>
      <c r="E2" s="190"/>
      <c r="F2" s="190"/>
      <c r="G2" s="190"/>
      <c r="H2" s="191"/>
      <c r="I2" s="191"/>
      <c r="J2" s="192"/>
      <c r="K2" s="192"/>
      <c r="L2" s="192"/>
      <c r="M2" s="192"/>
      <c r="N2" s="192"/>
      <c r="O2" s="192"/>
      <c r="P2" s="192"/>
      <c r="Q2" s="192"/>
    </row>
    <row r="3" spans="1:17" ht="28.5" customHeight="1" x14ac:dyDescent="0.2">
      <c r="A3" s="190"/>
      <c r="B3" s="435" t="s">
        <v>208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188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0.100000000000001" customHeight="1" x14ac:dyDescent="0.2">
      <c r="A8" s="210" t="s">
        <v>9</v>
      </c>
      <c r="B8" s="213">
        <v>2607.1999999999998</v>
      </c>
      <c r="C8" s="215">
        <v>1079</v>
      </c>
      <c r="D8" s="248">
        <v>2358</v>
      </c>
      <c r="E8" s="214">
        <v>1276</v>
      </c>
      <c r="F8" s="215">
        <v>2552</v>
      </c>
      <c r="G8" s="215">
        <v>1391</v>
      </c>
      <c r="H8" s="216">
        <v>2477</v>
      </c>
      <c r="I8" s="217">
        <v>847</v>
      </c>
      <c r="J8" s="216">
        <v>2131</v>
      </c>
      <c r="K8" s="217">
        <v>1541</v>
      </c>
      <c r="L8" s="216">
        <v>1891</v>
      </c>
      <c r="M8" s="217">
        <v>1683</v>
      </c>
      <c r="N8" s="216">
        <v>1592.7120000000002</v>
      </c>
      <c r="O8" s="217">
        <v>939.83005649717529</v>
      </c>
      <c r="P8" s="237">
        <f>(N8-L8)/L8</f>
        <v>-0.15774087784241131</v>
      </c>
      <c r="Q8" s="373">
        <f>(O8-M8)/M8</f>
        <v>-0.44157453565230226</v>
      </c>
    </row>
    <row r="9" spans="1:17" ht="20.100000000000001" customHeight="1" x14ac:dyDescent="0.2">
      <c r="A9" s="210" t="s">
        <v>10</v>
      </c>
      <c r="B9" s="213">
        <v>347</v>
      </c>
      <c r="C9" s="215">
        <v>208</v>
      </c>
      <c r="D9" s="248">
        <v>334</v>
      </c>
      <c r="E9" s="214">
        <v>150</v>
      </c>
      <c r="F9" s="215">
        <v>271</v>
      </c>
      <c r="G9" s="215">
        <v>186</v>
      </c>
      <c r="H9" s="216">
        <v>371</v>
      </c>
      <c r="I9" s="217">
        <v>213</v>
      </c>
      <c r="J9" s="216">
        <v>283</v>
      </c>
      <c r="K9" s="217">
        <v>162</v>
      </c>
      <c r="L9" s="216">
        <v>280</v>
      </c>
      <c r="M9" s="217">
        <v>185</v>
      </c>
      <c r="N9" s="216">
        <v>307.87899999999996</v>
      </c>
      <c r="O9" s="217">
        <v>123.15159999999999</v>
      </c>
      <c r="P9" s="220">
        <f t="shared" ref="P9:P12" si="0">(N9-L9)/L9</f>
        <v>9.9567857142857014E-2</v>
      </c>
      <c r="Q9" s="374">
        <f t="shared" ref="Q9:Q12" si="1">(O9-M9)/M9</f>
        <v>-0.33431567567567572</v>
      </c>
    </row>
    <row r="10" spans="1:17" ht="20.100000000000001" customHeight="1" x14ac:dyDescent="0.2">
      <c r="A10" s="210" t="s">
        <v>11</v>
      </c>
      <c r="B10" s="213">
        <v>511</v>
      </c>
      <c r="C10" s="215">
        <v>478</v>
      </c>
      <c r="D10" s="248">
        <v>522</v>
      </c>
      <c r="E10" s="214">
        <v>513</v>
      </c>
      <c r="F10" s="215">
        <v>540</v>
      </c>
      <c r="G10" s="215">
        <v>583</v>
      </c>
      <c r="H10" s="216">
        <v>448</v>
      </c>
      <c r="I10" s="217">
        <v>406</v>
      </c>
      <c r="J10" s="216">
        <v>362</v>
      </c>
      <c r="K10" s="217">
        <v>326</v>
      </c>
      <c r="L10" s="216">
        <v>404</v>
      </c>
      <c r="M10" s="217">
        <v>381</v>
      </c>
      <c r="N10" s="216">
        <v>388.38799999999998</v>
      </c>
      <c r="O10" s="352">
        <v>330.12979999999999</v>
      </c>
      <c r="P10" s="218">
        <f t="shared" si="0"/>
        <v>-3.8643564356435699E-2</v>
      </c>
      <c r="Q10" s="374">
        <f t="shared" si="1"/>
        <v>-0.1335175853018373</v>
      </c>
    </row>
    <row r="11" spans="1:17" ht="20.100000000000001" customHeight="1" thickBot="1" x14ac:dyDescent="0.25">
      <c r="A11" s="210" t="s">
        <v>12</v>
      </c>
      <c r="B11" s="213">
        <v>31</v>
      </c>
      <c r="C11" s="215">
        <v>23</v>
      </c>
      <c r="D11" s="248">
        <v>33</v>
      </c>
      <c r="E11" s="214">
        <v>28</v>
      </c>
      <c r="F11" s="215">
        <v>28</v>
      </c>
      <c r="G11" s="215">
        <v>26</v>
      </c>
      <c r="H11" s="216">
        <v>24</v>
      </c>
      <c r="I11" s="217">
        <v>18</v>
      </c>
      <c r="J11" s="216">
        <v>31</v>
      </c>
      <c r="K11" s="217">
        <v>28</v>
      </c>
      <c r="L11" s="216">
        <v>25</v>
      </c>
      <c r="M11" s="217">
        <v>21</v>
      </c>
      <c r="N11" s="216">
        <v>18</v>
      </c>
      <c r="O11" s="217">
        <v>14</v>
      </c>
      <c r="P11" s="339">
        <f t="shared" si="0"/>
        <v>-0.28000000000000003</v>
      </c>
      <c r="Q11" s="382">
        <f t="shared" si="1"/>
        <v>-0.33333333333333331</v>
      </c>
    </row>
    <row r="12" spans="1:17" ht="24.95" customHeight="1" x14ac:dyDescent="0.2">
      <c r="A12" s="212" t="s">
        <v>175</v>
      </c>
      <c r="B12" s="229">
        <v>3496.2</v>
      </c>
      <c r="C12" s="231">
        <v>1788</v>
      </c>
      <c r="D12" s="229">
        <v>3247</v>
      </c>
      <c r="E12" s="230">
        <v>1967</v>
      </c>
      <c r="F12" s="231">
        <v>3391</v>
      </c>
      <c r="G12" s="231">
        <v>2186</v>
      </c>
      <c r="H12" s="234">
        <v>3320</v>
      </c>
      <c r="I12" s="235">
        <v>1484</v>
      </c>
      <c r="J12" s="234">
        <v>2807</v>
      </c>
      <c r="K12" s="235">
        <v>2057</v>
      </c>
      <c r="L12" s="234">
        <v>2600</v>
      </c>
      <c r="M12" s="235">
        <v>2270</v>
      </c>
      <c r="N12" s="234">
        <v>2306.9790000000003</v>
      </c>
      <c r="O12" s="235">
        <v>1407.1114564971751</v>
      </c>
      <c r="P12" s="305">
        <f t="shared" si="0"/>
        <v>-0.11270038461538451</v>
      </c>
      <c r="Q12" s="381">
        <f t="shared" si="1"/>
        <v>-0.38012711167525326</v>
      </c>
    </row>
    <row r="13" spans="1:17" ht="15" x14ac:dyDescent="0.3">
      <c r="H13" s="79"/>
      <c r="I13" s="79"/>
    </row>
    <row r="14" spans="1:17" ht="15" x14ac:dyDescent="0.3">
      <c r="J14" s="9"/>
      <c r="K14" s="9"/>
      <c r="L14" s="25"/>
      <c r="M14" s="25"/>
      <c r="N14" s="25"/>
      <c r="O14" s="25"/>
      <c r="P14" s="25"/>
      <c r="Q14" s="25"/>
    </row>
    <row r="43" spans="1:17" x14ac:dyDescent="0.2">
      <c r="A43" s="190"/>
      <c r="B43" s="190"/>
      <c r="C43" s="190"/>
      <c r="D43" s="190"/>
      <c r="E43" s="190"/>
      <c r="F43" s="190"/>
      <c r="G43" s="190"/>
      <c r="H43" s="191"/>
      <c r="I43" s="191"/>
      <c r="J43" s="192"/>
      <c r="K43" s="192"/>
      <c r="L43" s="192"/>
      <c r="M43" s="192"/>
      <c r="N43" s="192"/>
      <c r="O43" s="192"/>
      <c r="P43" s="192"/>
      <c r="Q43" s="192"/>
    </row>
    <row r="44" spans="1:17" ht="15" x14ac:dyDescent="0.3">
      <c r="H44" s="79"/>
      <c r="I44" s="79"/>
    </row>
    <row r="45" spans="1:17" ht="15" x14ac:dyDescent="0.3">
      <c r="J45" s="9"/>
      <c r="K45" s="9"/>
      <c r="L45" s="25"/>
      <c r="M45" s="25"/>
      <c r="N45" s="25"/>
      <c r="O45" s="25"/>
      <c r="P45" s="25"/>
      <c r="Q45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Sans,Normal"&amp;18&amp;K00-044Estadístiques Agràries -Pesqueres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C34E-1177-46EF-8394-9CF480C80370}">
  <dimension ref="A1:Q42"/>
  <sheetViews>
    <sheetView zoomScale="80" zoomScaleNormal="80" workbookViewId="0">
      <selection activeCell="S13" sqref="S13"/>
    </sheetView>
  </sheetViews>
  <sheetFormatPr defaultColWidth="11.42578125" defaultRowHeight="12.75" x14ac:dyDescent="0.2"/>
  <cols>
    <col min="1" max="1" width="30.7109375" customWidth="1"/>
    <col min="2" max="17" width="10.710937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x14ac:dyDescent="0.2">
      <c r="A2" s="190"/>
      <c r="B2" s="190"/>
      <c r="C2" s="190"/>
      <c r="D2" s="190"/>
      <c r="E2" s="190"/>
      <c r="F2" s="190"/>
      <c r="G2" s="190"/>
      <c r="H2" s="191"/>
      <c r="I2" s="191"/>
      <c r="J2" s="192"/>
      <c r="K2" s="192"/>
      <c r="L2" s="192"/>
      <c r="M2" s="192"/>
      <c r="N2" s="192"/>
      <c r="O2" s="192"/>
      <c r="P2" s="192"/>
      <c r="Q2" s="192"/>
    </row>
    <row r="3" spans="1:17" ht="28.5" customHeight="1" x14ac:dyDescent="0.2">
      <c r="A3" s="190"/>
      <c r="B3" s="435" t="s">
        <v>224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190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0.100000000000001" customHeight="1" x14ac:dyDescent="0.2">
      <c r="A8" s="210" t="s">
        <v>22</v>
      </c>
      <c r="B8" s="213">
        <v>1737</v>
      </c>
      <c r="C8" s="215">
        <v>58457</v>
      </c>
      <c r="D8" s="213">
        <v>1857</v>
      </c>
      <c r="E8" s="214">
        <v>61539</v>
      </c>
      <c r="F8" s="215">
        <v>1673</v>
      </c>
      <c r="G8" s="215">
        <v>50060</v>
      </c>
      <c r="H8" s="216">
        <v>1590</v>
      </c>
      <c r="I8" s="217">
        <v>50027</v>
      </c>
      <c r="J8" s="216">
        <v>1491</v>
      </c>
      <c r="K8" s="217">
        <v>50468</v>
      </c>
      <c r="L8" s="216">
        <v>1351</v>
      </c>
      <c r="M8" s="217">
        <v>49240</v>
      </c>
      <c r="N8" s="216">
        <v>1130</v>
      </c>
      <c r="O8" s="217">
        <v>40221.071864349709</v>
      </c>
      <c r="P8" s="237">
        <f>(N8-L8)/L8</f>
        <v>-0.16358253145817914</v>
      </c>
      <c r="Q8" s="346">
        <f>(O8-M8)/M8</f>
        <v>-0.18316263476137876</v>
      </c>
    </row>
    <row r="9" spans="1:17" ht="20.100000000000001" customHeight="1" thickBot="1" x14ac:dyDescent="0.25">
      <c r="A9" s="210" t="s">
        <v>23</v>
      </c>
      <c r="B9" s="213">
        <v>6</v>
      </c>
      <c r="C9" s="215">
        <v>90</v>
      </c>
      <c r="D9" s="213">
        <v>16</v>
      </c>
      <c r="E9" s="214">
        <v>240</v>
      </c>
      <c r="F9" s="215">
        <v>14</v>
      </c>
      <c r="G9" s="215">
        <v>203</v>
      </c>
      <c r="H9" s="216">
        <v>23</v>
      </c>
      <c r="I9" s="217">
        <v>348</v>
      </c>
      <c r="J9" s="216">
        <v>26</v>
      </c>
      <c r="K9" s="217">
        <v>390</v>
      </c>
      <c r="L9" s="216">
        <v>26</v>
      </c>
      <c r="M9" s="217">
        <v>390</v>
      </c>
      <c r="N9" s="216">
        <v>21.939999999999998</v>
      </c>
      <c r="O9" s="217">
        <v>329.09999999999997</v>
      </c>
      <c r="P9" s="339">
        <f t="shared" ref="P9:P10" si="0">(N9-L9)/L9</f>
        <v>-0.15615384615384625</v>
      </c>
      <c r="Q9" s="340">
        <f t="shared" ref="Q9:Q10" si="1">(O9-M9)/M9</f>
        <v>-0.15615384615384625</v>
      </c>
    </row>
    <row r="10" spans="1:17" ht="24.95" customHeight="1" x14ac:dyDescent="0.2">
      <c r="A10" s="212" t="s">
        <v>191</v>
      </c>
      <c r="B10" s="229">
        <v>1743</v>
      </c>
      <c r="C10" s="231">
        <v>58547</v>
      </c>
      <c r="D10" s="229">
        <v>1873</v>
      </c>
      <c r="E10" s="230">
        <v>61779</v>
      </c>
      <c r="F10" s="231">
        <v>1687</v>
      </c>
      <c r="G10" s="231">
        <v>50263</v>
      </c>
      <c r="H10" s="234">
        <v>1613</v>
      </c>
      <c r="I10" s="235">
        <v>50375</v>
      </c>
      <c r="J10" s="234">
        <v>1517</v>
      </c>
      <c r="K10" s="235">
        <v>50858</v>
      </c>
      <c r="L10" s="234">
        <v>1377</v>
      </c>
      <c r="M10" s="235">
        <v>49630</v>
      </c>
      <c r="N10" s="234">
        <v>1151.94</v>
      </c>
      <c r="O10" s="235">
        <v>40550.171864349708</v>
      </c>
      <c r="P10" s="305">
        <f t="shared" si="0"/>
        <v>-0.16344226579520693</v>
      </c>
      <c r="Q10" s="309">
        <f t="shared" si="1"/>
        <v>-0.18295039564074736</v>
      </c>
    </row>
    <row r="11" spans="1:17" ht="15" x14ac:dyDescent="0.3">
      <c r="H11" s="79"/>
      <c r="I11" s="79"/>
    </row>
    <row r="40" spans="1:17" x14ac:dyDescent="0.2">
      <c r="A40" s="190"/>
      <c r="B40" s="190"/>
      <c r="C40" s="190"/>
      <c r="D40" s="190"/>
      <c r="E40" s="190"/>
      <c r="F40" s="190"/>
      <c r="G40" s="190"/>
      <c r="H40" s="191"/>
      <c r="I40" s="191"/>
      <c r="J40" s="192"/>
      <c r="K40" s="192"/>
      <c r="L40" s="192"/>
      <c r="M40" s="192"/>
      <c r="N40" s="192"/>
      <c r="O40" s="192"/>
      <c r="P40" s="192"/>
      <c r="Q40" s="192"/>
    </row>
    <row r="41" spans="1:17" ht="15" x14ac:dyDescent="0.3">
      <c r="H41" s="79"/>
      <c r="I41" s="79"/>
    </row>
    <row r="42" spans="1:17" ht="15" x14ac:dyDescent="0.3">
      <c r="J42" s="9"/>
      <c r="K42" s="9"/>
      <c r="L42" s="25"/>
      <c r="M42" s="25"/>
      <c r="N42" s="25"/>
      <c r="O42" s="25"/>
      <c r="P42" s="25"/>
      <c r="Q42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Sans,Normal"&amp;18&amp;K00-044Estadístiques Agràries -Pesqueres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58367-6920-4759-B9BD-F341CEA8AA07}">
  <dimension ref="A1:Q47"/>
  <sheetViews>
    <sheetView zoomScale="80" zoomScaleNormal="80" workbookViewId="0">
      <selection activeCell="R21" sqref="R21"/>
    </sheetView>
  </sheetViews>
  <sheetFormatPr defaultColWidth="11.42578125" defaultRowHeight="12.75" x14ac:dyDescent="0.2"/>
  <cols>
    <col min="1" max="1" width="30.7109375" customWidth="1"/>
    <col min="2" max="17" width="10.710937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x14ac:dyDescent="0.2">
      <c r="A2" s="190"/>
      <c r="B2" s="190"/>
      <c r="C2" s="315">
        <v>2014</v>
      </c>
      <c r="D2" s="315"/>
      <c r="E2" s="315">
        <v>2015</v>
      </c>
      <c r="F2" s="315"/>
      <c r="G2" s="315">
        <v>2016</v>
      </c>
      <c r="H2" s="316"/>
      <c r="I2" s="316">
        <v>2017</v>
      </c>
      <c r="J2" s="317"/>
      <c r="K2" s="317">
        <v>2018</v>
      </c>
      <c r="L2" s="317"/>
      <c r="M2" s="317">
        <v>2019</v>
      </c>
      <c r="N2" s="317"/>
      <c r="O2" s="317">
        <v>2019</v>
      </c>
      <c r="P2" s="317"/>
      <c r="Q2" s="192"/>
    </row>
    <row r="3" spans="1:17" ht="28.5" customHeight="1" x14ac:dyDescent="0.2">
      <c r="A3" s="190"/>
      <c r="B3" s="435" t="s">
        <v>209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253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189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0.100000000000001" customHeight="1" x14ac:dyDescent="0.2">
      <c r="A8" s="210" t="s">
        <v>13</v>
      </c>
      <c r="B8" s="213">
        <v>18435</v>
      </c>
      <c r="C8" s="215">
        <v>199098</v>
      </c>
      <c r="D8" s="213">
        <v>18224</v>
      </c>
      <c r="E8" s="214">
        <v>205931.2</v>
      </c>
      <c r="F8" s="215">
        <v>17434</v>
      </c>
      <c r="G8" s="215">
        <v>198747.6</v>
      </c>
      <c r="H8" s="216">
        <v>19477</v>
      </c>
      <c r="I8" s="217">
        <v>155816</v>
      </c>
      <c r="J8" s="216">
        <v>14456</v>
      </c>
      <c r="K8" s="217">
        <v>166244</v>
      </c>
      <c r="L8" s="216">
        <v>3249</v>
      </c>
      <c r="M8" s="217">
        <v>16245</v>
      </c>
      <c r="N8" s="216">
        <v>3185.7360000000008</v>
      </c>
      <c r="O8" s="217">
        <v>28990.19760000001</v>
      </c>
      <c r="P8" s="237">
        <f>(N8-L8)/L8</f>
        <v>-1.9471837488457745E-2</v>
      </c>
      <c r="Q8" s="369">
        <f>(O8-M8)/M8</f>
        <v>0.7845612557710071</v>
      </c>
    </row>
    <row r="9" spans="1:17" ht="20.100000000000001" customHeight="1" x14ac:dyDescent="0.2">
      <c r="A9" s="210" t="s">
        <v>14</v>
      </c>
      <c r="B9" s="213">
        <v>114</v>
      </c>
      <c r="C9" s="215">
        <v>4924.8</v>
      </c>
      <c r="D9" s="213">
        <v>89</v>
      </c>
      <c r="E9" s="214">
        <v>4010</v>
      </c>
      <c r="F9" s="215">
        <v>92</v>
      </c>
      <c r="G9" s="215">
        <v>4176.8</v>
      </c>
      <c r="H9" s="216">
        <v>79</v>
      </c>
      <c r="I9" s="217">
        <v>2875.6</v>
      </c>
      <c r="J9" s="216">
        <v>83</v>
      </c>
      <c r="K9" s="217">
        <v>3776.5</v>
      </c>
      <c r="L9" s="216">
        <v>76</v>
      </c>
      <c r="M9" s="217">
        <v>1714</v>
      </c>
      <c r="N9" s="216">
        <v>71.627600000000015</v>
      </c>
      <c r="O9" s="217">
        <v>2600.0818800000002</v>
      </c>
      <c r="P9" s="218">
        <f t="shared" ref="P9:P14" si="0">(N9-L9)/L9</f>
        <v>-5.7531578947368218E-2</v>
      </c>
      <c r="Q9" s="236">
        <f t="shared" ref="Q9:Q14" si="1">(O9-M9)/M9</f>
        <v>0.51696725787631281</v>
      </c>
    </row>
    <row r="10" spans="1:17" ht="20.100000000000001" customHeight="1" x14ac:dyDescent="0.2">
      <c r="A10" s="210" t="s">
        <v>16</v>
      </c>
      <c r="B10" s="213">
        <v>3904</v>
      </c>
      <c r="C10" s="215">
        <v>105408</v>
      </c>
      <c r="D10" s="213">
        <v>6421</v>
      </c>
      <c r="E10" s="214">
        <v>181714.3</v>
      </c>
      <c r="F10" s="215">
        <v>3023</v>
      </c>
      <c r="G10" s="215">
        <v>85853.2</v>
      </c>
      <c r="H10" s="216">
        <v>5802</v>
      </c>
      <c r="I10" s="217">
        <v>115459.8</v>
      </c>
      <c r="J10" s="216">
        <v>3525</v>
      </c>
      <c r="K10" s="217">
        <v>98700</v>
      </c>
      <c r="L10" s="216">
        <v>1865</v>
      </c>
      <c r="M10" s="217">
        <v>20699</v>
      </c>
      <c r="N10" s="216">
        <v>1489.3116666666667</v>
      </c>
      <c r="O10" s="217">
        <v>25318.298333333336</v>
      </c>
      <c r="P10" s="218">
        <f t="shared" si="0"/>
        <v>-0.20144146559428058</v>
      </c>
      <c r="Q10" s="236">
        <f t="shared" si="1"/>
        <v>0.22316528978855674</v>
      </c>
    </row>
    <row r="11" spans="1:17" ht="20.100000000000001" customHeight="1" x14ac:dyDescent="0.2">
      <c r="A11" s="210" t="s">
        <v>17</v>
      </c>
      <c r="B11" s="213">
        <v>812</v>
      </c>
      <c r="C11" s="215">
        <v>37027.199999999997</v>
      </c>
      <c r="D11" s="213">
        <v>797</v>
      </c>
      <c r="E11" s="214">
        <v>37459</v>
      </c>
      <c r="F11" s="215">
        <v>796</v>
      </c>
      <c r="G11" s="215">
        <v>37412</v>
      </c>
      <c r="H11" s="216">
        <v>782</v>
      </c>
      <c r="I11" s="217">
        <v>29403.200000000001</v>
      </c>
      <c r="J11" s="216">
        <v>822</v>
      </c>
      <c r="K11" s="217">
        <v>38634</v>
      </c>
      <c r="L11" s="216">
        <v>840</v>
      </c>
      <c r="M11" s="217">
        <v>19740</v>
      </c>
      <c r="N11" s="216">
        <v>817</v>
      </c>
      <c r="O11" s="217">
        <v>30719.200000000001</v>
      </c>
      <c r="P11" s="218">
        <f t="shared" si="0"/>
        <v>-2.7380952380952381E-2</v>
      </c>
      <c r="Q11" s="236">
        <f t="shared" si="1"/>
        <v>0.55619047619047624</v>
      </c>
    </row>
    <row r="12" spans="1:17" ht="20.100000000000001" customHeight="1" x14ac:dyDescent="0.2">
      <c r="A12" s="210" t="s">
        <v>19</v>
      </c>
      <c r="B12" s="213">
        <v>350</v>
      </c>
      <c r="C12" s="215">
        <v>10237.5</v>
      </c>
      <c r="D12" s="213">
        <v>170</v>
      </c>
      <c r="E12" s="214">
        <v>5219</v>
      </c>
      <c r="F12" s="215">
        <v>125</v>
      </c>
      <c r="G12" s="215">
        <v>3850</v>
      </c>
      <c r="H12" s="216">
        <v>159</v>
      </c>
      <c r="I12" s="217">
        <v>3434.4</v>
      </c>
      <c r="J12" s="216">
        <v>142</v>
      </c>
      <c r="K12" s="217">
        <v>4373.6000000000004</v>
      </c>
      <c r="L12" s="216">
        <v>275</v>
      </c>
      <c r="M12" s="217">
        <v>3329</v>
      </c>
      <c r="N12" s="216">
        <v>275.93549999999999</v>
      </c>
      <c r="O12" s="217">
        <v>5104.8067499999997</v>
      </c>
      <c r="P12" s="375">
        <f t="shared" si="0"/>
        <v>3.4018181818181469E-3</v>
      </c>
      <c r="Q12" s="236">
        <f t="shared" si="1"/>
        <v>0.53343549113847999</v>
      </c>
    </row>
    <row r="13" spans="1:17" ht="20.100000000000001" customHeight="1" thickBot="1" x14ac:dyDescent="0.25">
      <c r="A13" s="210" t="s">
        <v>20</v>
      </c>
      <c r="B13" s="213">
        <v>118</v>
      </c>
      <c r="C13" s="215">
        <v>1062</v>
      </c>
      <c r="D13" s="213">
        <v>121</v>
      </c>
      <c r="E13" s="214">
        <v>1138</v>
      </c>
      <c r="F13" s="215">
        <v>226</v>
      </c>
      <c r="G13" s="215">
        <v>2147</v>
      </c>
      <c r="H13" s="216">
        <v>178</v>
      </c>
      <c r="I13" s="217">
        <v>1192.5999999999999</v>
      </c>
      <c r="J13" s="216">
        <v>224</v>
      </c>
      <c r="K13" s="217">
        <v>2128</v>
      </c>
      <c r="L13" s="216">
        <v>337</v>
      </c>
      <c r="M13" s="217">
        <v>1044</v>
      </c>
      <c r="N13" s="216">
        <v>327.88386854460094</v>
      </c>
      <c r="O13" s="217">
        <v>2491.9174009389671</v>
      </c>
      <c r="P13" s="339">
        <f t="shared" si="0"/>
        <v>-2.7050835179225685E-2</v>
      </c>
      <c r="Q13" s="380">
        <f t="shared" si="1"/>
        <v>1.3868940622020758</v>
      </c>
    </row>
    <row r="14" spans="1:17" ht="24.95" customHeight="1" x14ac:dyDescent="0.2">
      <c r="A14" s="212" t="s">
        <v>210</v>
      </c>
      <c r="B14" s="229">
        <f>SUM(B8:B13)</f>
        <v>23733</v>
      </c>
      <c r="C14" s="231">
        <f t="shared" ref="C14:O14" si="2">SUM(C8:C13)</f>
        <v>357757.5</v>
      </c>
      <c r="D14" s="229">
        <f t="shared" si="2"/>
        <v>25822</v>
      </c>
      <c r="E14" s="230">
        <f t="shared" si="2"/>
        <v>435471.5</v>
      </c>
      <c r="F14" s="231">
        <f t="shared" si="2"/>
        <v>21696</v>
      </c>
      <c r="G14" s="231">
        <f t="shared" si="2"/>
        <v>332186.59999999998</v>
      </c>
      <c r="H14" s="234">
        <f t="shared" si="2"/>
        <v>26477</v>
      </c>
      <c r="I14" s="235">
        <f t="shared" si="2"/>
        <v>308181.60000000003</v>
      </c>
      <c r="J14" s="234">
        <f t="shared" si="2"/>
        <v>19252</v>
      </c>
      <c r="K14" s="235">
        <f t="shared" si="2"/>
        <v>313856.09999999998</v>
      </c>
      <c r="L14" s="234">
        <f t="shared" si="2"/>
        <v>6642</v>
      </c>
      <c r="M14" s="235">
        <f t="shared" si="2"/>
        <v>62771</v>
      </c>
      <c r="N14" s="234">
        <f t="shared" si="2"/>
        <v>6167.4946352112675</v>
      </c>
      <c r="O14" s="235">
        <f t="shared" si="2"/>
        <v>95224.50196427232</v>
      </c>
      <c r="P14" s="305">
        <f t="shared" si="0"/>
        <v>-7.144013321119129E-2</v>
      </c>
      <c r="Q14" s="381">
        <f t="shared" si="1"/>
        <v>0.51701425760737152</v>
      </c>
    </row>
    <row r="15" spans="1:17" ht="15" x14ac:dyDescent="0.3">
      <c r="H15" s="79"/>
      <c r="I15" s="79"/>
    </row>
    <row r="16" spans="1:17" ht="15" x14ac:dyDescent="0.3">
      <c r="J16" s="9"/>
      <c r="K16" s="9"/>
      <c r="L16" s="25"/>
      <c r="M16" s="25"/>
      <c r="N16" s="25"/>
      <c r="O16" s="25"/>
      <c r="P16" s="25"/>
      <c r="Q16" s="25"/>
    </row>
    <row r="45" spans="1:17" x14ac:dyDescent="0.2">
      <c r="A45" s="190"/>
      <c r="B45" s="190"/>
      <c r="C45" s="190"/>
      <c r="D45" s="190"/>
      <c r="E45" s="190"/>
      <c r="F45" s="190"/>
      <c r="G45" s="190"/>
      <c r="H45" s="191"/>
      <c r="I45" s="191"/>
      <c r="J45" s="192"/>
      <c r="K45" s="192"/>
      <c r="L45" s="192"/>
      <c r="M45" s="192"/>
      <c r="N45" s="192"/>
      <c r="O45" s="192"/>
      <c r="P45" s="192"/>
      <c r="Q45" s="192"/>
    </row>
    <row r="46" spans="1:17" ht="15" x14ac:dyDescent="0.3">
      <c r="H46" s="79"/>
      <c r="I46" s="79"/>
    </row>
    <row r="47" spans="1:17" ht="15" x14ac:dyDescent="0.3">
      <c r="J47" s="9"/>
      <c r="K47" s="9"/>
      <c r="L47" s="25"/>
      <c r="M47" s="25"/>
      <c r="N47" s="25"/>
      <c r="O47" s="25"/>
      <c r="P47" s="25"/>
      <c r="Q47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Sans,Normal"&amp;14&amp;K00-046Estadístiques Agràries -Pesqueres
Area Tècnica Agrària
SEMILLA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AFF7-8B71-43AA-A9C8-424DAE829CB2}">
  <dimension ref="A1:Q52"/>
  <sheetViews>
    <sheetView zoomScale="80" zoomScaleNormal="80" workbookViewId="0">
      <selection activeCell="X12" sqref="X12"/>
    </sheetView>
  </sheetViews>
  <sheetFormatPr defaultColWidth="11.42578125" defaultRowHeight="12.75" x14ac:dyDescent="0.2"/>
  <cols>
    <col min="1" max="1" width="27.5703125" customWidth="1"/>
    <col min="2" max="2" width="10.7109375" customWidth="1"/>
    <col min="3" max="3" width="10" customWidth="1"/>
    <col min="4" max="4" width="10.7109375" customWidth="1"/>
    <col min="5" max="5" width="11.7109375" customWidth="1"/>
    <col min="6" max="6" width="10.7109375" customWidth="1"/>
    <col min="7" max="7" width="10.5703125" customWidth="1"/>
    <col min="8" max="8" width="10.7109375" customWidth="1"/>
    <col min="9" max="9" width="10.5703125" customWidth="1"/>
    <col min="10" max="10" width="10.7109375" customWidth="1"/>
    <col min="11" max="11" width="10.5703125" customWidth="1"/>
    <col min="12" max="12" width="10.7109375" customWidth="1"/>
    <col min="13" max="13" width="10.5703125" customWidth="1"/>
    <col min="14" max="14" width="10.7109375" customWidth="1"/>
    <col min="15" max="15" width="10.5703125" customWidth="1"/>
    <col min="16" max="16" width="10.7109375" customWidth="1"/>
    <col min="17" max="17" width="10.570312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370" customFormat="1" x14ac:dyDescent="0.2">
      <c r="A2" s="257"/>
      <c r="B2" s="376"/>
      <c r="C2" s="257">
        <v>2016</v>
      </c>
      <c r="D2" s="257"/>
      <c r="E2" s="257">
        <v>2017</v>
      </c>
      <c r="F2" s="257"/>
      <c r="G2" s="257">
        <v>2018</v>
      </c>
      <c r="H2" s="258"/>
      <c r="I2" s="258">
        <v>2019</v>
      </c>
      <c r="J2" s="259"/>
      <c r="K2" s="259">
        <v>2020</v>
      </c>
      <c r="L2" s="259"/>
      <c r="M2" s="259">
        <v>2021</v>
      </c>
      <c r="N2" s="259"/>
      <c r="O2" s="259">
        <v>2022</v>
      </c>
      <c r="P2" s="377"/>
      <c r="Q2" s="259"/>
    </row>
    <row r="3" spans="1:17" ht="28.5" customHeight="1" x14ac:dyDescent="0.2">
      <c r="A3" s="190"/>
      <c r="B3" s="435" t="s">
        <v>258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193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4.95" customHeight="1" x14ac:dyDescent="0.2">
      <c r="A8" s="347" t="s">
        <v>181</v>
      </c>
      <c r="B8" s="353"/>
      <c r="C8" s="251"/>
      <c r="D8" s="252"/>
      <c r="E8" s="253"/>
      <c r="F8" s="254"/>
      <c r="G8" s="254"/>
      <c r="H8" s="255"/>
      <c r="I8" s="256"/>
      <c r="J8" s="255"/>
      <c r="K8" s="256"/>
      <c r="L8" s="255"/>
      <c r="M8" s="256"/>
      <c r="N8" s="255"/>
      <c r="O8" s="256"/>
      <c r="P8" s="255"/>
      <c r="Q8" s="256"/>
    </row>
    <row r="9" spans="1:17" ht="20.100000000000001" customHeight="1" x14ac:dyDescent="0.2">
      <c r="A9" s="210" t="s">
        <v>32</v>
      </c>
      <c r="B9" s="213">
        <v>75</v>
      </c>
      <c r="C9" s="215">
        <v>1763</v>
      </c>
      <c r="D9" s="213">
        <v>79</v>
      </c>
      <c r="E9" s="214">
        <v>2155</v>
      </c>
      <c r="F9" s="215">
        <v>75</v>
      </c>
      <c r="G9" s="215">
        <v>2141</v>
      </c>
      <c r="H9" s="216">
        <v>80</v>
      </c>
      <c r="I9" s="217">
        <v>2278</v>
      </c>
      <c r="J9" s="216">
        <v>43</v>
      </c>
      <c r="K9" s="217">
        <v>1234</v>
      </c>
      <c r="L9" s="216">
        <v>48</v>
      </c>
      <c r="M9" s="217">
        <v>1271</v>
      </c>
      <c r="N9" s="216">
        <v>48</v>
      </c>
      <c r="O9" s="217">
        <v>1111.1999999999998</v>
      </c>
      <c r="P9" s="313">
        <f>(N9-L9)/L9</f>
        <v>0</v>
      </c>
      <c r="Q9" s="346">
        <f>(O9-M9)/M9</f>
        <v>-0.12572777340676647</v>
      </c>
    </row>
    <row r="10" spans="1:17" ht="20.100000000000001" customHeight="1" x14ac:dyDescent="0.2">
      <c r="A10" s="210" t="s">
        <v>146</v>
      </c>
      <c r="B10" s="213"/>
      <c r="C10" s="215"/>
      <c r="D10" s="213">
        <v>5</v>
      </c>
      <c r="E10" s="214">
        <v>18</v>
      </c>
      <c r="F10" s="215">
        <v>6</v>
      </c>
      <c r="G10" s="215">
        <v>20</v>
      </c>
      <c r="H10" s="216"/>
      <c r="I10" s="217"/>
      <c r="J10" s="216"/>
      <c r="K10" s="217"/>
      <c r="L10" s="216">
        <v>1</v>
      </c>
      <c r="M10" s="217">
        <v>3</v>
      </c>
      <c r="N10" s="216">
        <v>2</v>
      </c>
      <c r="O10" s="217">
        <v>6</v>
      </c>
      <c r="P10" s="218"/>
      <c r="Q10" s="219"/>
    </row>
    <row r="11" spans="1:17" ht="20.100000000000001" customHeight="1" x14ac:dyDescent="0.2">
      <c r="A11" s="210" t="s">
        <v>33</v>
      </c>
      <c r="B11" s="213">
        <v>31</v>
      </c>
      <c r="C11" s="215">
        <v>476</v>
      </c>
      <c r="D11" s="213">
        <v>25</v>
      </c>
      <c r="E11" s="214">
        <v>440</v>
      </c>
      <c r="F11" s="215">
        <v>27</v>
      </c>
      <c r="G11" s="215">
        <v>477</v>
      </c>
      <c r="H11" s="216">
        <v>23</v>
      </c>
      <c r="I11" s="217">
        <v>405</v>
      </c>
      <c r="J11" s="216">
        <v>10</v>
      </c>
      <c r="K11" s="217">
        <v>169</v>
      </c>
      <c r="L11" s="216">
        <v>9</v>
      </c>
      <c r="M11" s="217">
        <v>158</v>
      </c>
      <c r="N11" s="216">
        <v>8</v>
      </c>
      <c r="O11" s="217">
        <v>133</v>
      </c>
      <c r="P11" s="218">
        <f t="shared" ref="P11:P18" si="0">(N11-L11)/L11</f>
        <v>-0.1111111111111111</v>
      </c>
      <c r="Q11" s="219">
        <f t="shared" ref="Q11:Q19" si="1">(O11-M11)/M11</f>
        <v>-0.15822784810126583</v>
      </c>
    </row>
    <row r="12" spans="1:17" ht="20.100000000000001" customHeight="1" x14ac:dyDescent="0.2">
      <c r="A12" s="210" t="s">
        <v>34</v>
      </c>
      <c r="B12" s="213">
        <v>165.7</v>
      </c>
      <c r="C12" s="215">
        <v>4949</v>
      </c>
      <c r="D12" s="213">
        <v>119</v>
      </c>
      <c r="E12" s="214">
        <v>3057</v>
      </c>
      <c r="F12" s="215">
        <v>127</v>
      </c>
      <c r="G12" s="215">
        <v>3247</v>
      </c>
      <c r="H12" s="216">
        <v>119</v>
      </c>
      <c r="I12" s="217">
        <v>2960</v>
      </c>
      <c r="J12" s="216">
        <v>71</v>
      </c>
      <c r="K12" s="217">
        <v>1750</v>
      </c>
      <c r="L12" s="216">
        <v>67</v>
      </c>
      <c r="M12" s="217">
        <v>1608</v>
      </c>
      <c r="N12" s="216">
        <v>60</v>
      </c>
      <c r="O12" s="217">
        <v>1494</v>
      </c>
      <c r="P12" s="218">
        <f t="shared" si="0"/>
        <v>-0.1044776119402985</v>
      </c>
      <c r="Q12" s="219">
        <f t="shared" si="1"/>
        <v>-7.0895522388059698E-2</v>
      </c>
    </row>
    <row r="13" spans="1:17" ht="20.100000000000001" customHeight="1" x14ac:dyDescent="0.2">
      <c r="A13" s="210" t="s">
        <v>35</v>
      </c>
      <c r="B13" s="213">
        <v>16</v>
      </c>
      <c r="C13" s="215">
        <v>288</v>
      </c>
      <c r="D13" s="213">
        <v>12</v>
      </c>
      <c r="E13" s="214">
        <v>256</v>
      </c>
      <c r="F13" s="215">
        <v>13</v>
      </c>
      <c r="G13" s="215">
        <v>278</v>
      </c>
      <c r="H13" s="216">
        <v>12</v>
      </c>
      <c r="I13" s="217">
        <v>250</v>
      </c>
      <c r="J13" s="216">
        <v>5</v>
      </c>
      <c r="K13" s="217">
        <v>100</v>
      </c>
      <c r="L13" s="216">
        <v>3</v>
      </c>
      <c r="M13" s="217">
        <v>50</v>
      </c>
      <c r="N13" s="216">
        <v>1</v>
      </c>
      <c r="O13" s="217">
        <v>25</v>
      </c>
      <c r="P13" s="218">
        <f t="shared" si="0"/>
        <v>-0.66666666666666663</v>
      </c>
      <c r="Q13" s="219">
        <f t="shared" si="1"/>
        <v>-0.5</v>
      </c>
    </row>
    <row r="14" spans="1:17" ht="20.100000000000001" customHeight="1" x14ac:dyDescent="0.2">
      <c r="A14" s="210" t="s">
        <v>36</v>
      </c>
      <c r="B14" s="213">
        <v>14</v>
      </c>
      <c r="C14" s="215">
        <v>260</v>
      </c>
      <c r="D14" s="213">
        <v>11</v>
      </c>
      <c r="E14" s="214">
        <v>179</v>
      </c>
      <c r="F14" s="215">
        <v>16</v>
      </c>
      <c r="G14" s="215">
        <v>270</v>
      </c>
      <c r="H14" s="216">
        <v>18</v>
      </c>
      <c r="I14" s="217">
        <v>350</v>
      </c>
      <c r="J14" s="216">
        <v>13</v>
      </c>
      <c r="K14" s="217">
        <v>241</v>
      </c>
      <c r="L14" s="216">
        <v>10</v>
      </c>
      <c r="M14" s="217">
        <v>182</v>
      </c>
      <c r="N14" s="216">
        <v>10</v>
      </c>
      <c r="O14" s="217">
        <v>191</v>
      </c>
      <c r="P14" s="227">
        <f t="shared" si="0"/>
        <v>0</v>
      </c>
      <c r="Q14" s="236">
        <f t="shared" si="1"/>
        <v>4.9450549450549448E-2</v>
      </c>
    </row>
    <row r="15" spans="1:17" ht="20.100000000000001" customHeight="1" x14ac:dyDescent="0.2">
      <c r="A15" s="210" t="s">
        <v>37</v>
      </c>
      <c r="B15" s="213">
        <v>11</v>
      </c>
      <c r="C15" s="215">
        <v>181</v>
      </c>
      <c r="D15" s="213">
        <v>13</v>
      </c>
      <c r="E15" s="214">
        <v>203</v>
      </c>
      <c r="F15" s="215">
        <v>22</v>
      </c>
      <c r="G15" s="215">
        <v>379</v>
      </c>
      <c r="H15" s="216">
        <v>21</v>
      </c>
      <c r="I15" s="217">
        <v>380</v>
      </c>
      <c r="J15" s="216">
        <v>18</v>
      </c>
      <c r="K15" s="217">
        <v>333</v>
      </c>
      <c r="L15" s="216">
        <v>20</v>
      </c>
      <c r="M15" s="217">
        <v>374</v>
      </c>
      <c r="N15" s="216">
        <v>18</v>
      </c>
      <c r="O15" s="217">
        <v>323</v>
      </c>
      <c r="P15" s="218">
        <f t="shared" si="0"/>
        <v>-0.1</v>
      </c>
      <c r="Q15" s="219">
        <f t="shared" si="1"/>
        <v>-0.13636363636363635</v>
      </c>
    </row>
    <row r="16" spans="1:17" ht="20.100000000000001" customHeight="1" x14ac:dyDescent="0.2">
      <c r="A16" s="210" t="s">
        <v>147</v>
      </c>
      <c r="B16" s="213"/>
      <c r="C16" s="215"/>
      <c r="D16" s="213">
        <v>2</v>
      </c>
      <c r="E16" s="214">
        <v>29</v>
      </c>
      <c r="F16" s="215">
        <v>2</v>
      </c>
      <c r="G16" s="215">
        <v>32</v>
      </c>
      <c r="H16" s="216"/>
      <c r="I16" s="217"/>
      <c r="J16" s="216"/>
      <c r="K16" s="217"/>
      <c r="L16" s="216"/>
      <c r="M16" s="217"/>
      <c r="N16" s="216"/>
      <c r="O16" s="217"/>
      <c r="P16" s="218"/>
      <c r="Q16" s="219"/>
    </row>
    <row r="17" spans="1:17" ht="20.100000000000001" customHeight="1" x14ac:dyDescent="0.2">
      <c r="A17" s="210" t="s">
        <v>139</v>
      </c>
      <c r="B17" s="345">
        <v>32</v>
      </c>
      <c r="C17" s="210">
        <v>401</v>
      </c>
      <c r="D17" s="341">
        <v>45</v>
      </c>
      <c r="E17" s="329">
        <v>549</v>
      </c>
      <c r="F17" s="210">
        <v>46</v>
      </c>
      <c r="G17" s="210">
        <v>597</v>
      </c>
      <c r="H17" s="345">
        <v>43</v>
      </c>
      <c r="I17" s="329">
        <v>520</v>
      </c>
      <c r="J17" s="216">
        <v>23</v>
      </c>
      <c r="K17" s="217">
        <v>271</v>
      </c>
      <c r="L17" s="216">
        <v>26</v>
      </c>
      <c r="M17" s="217">
        <v>403</v>
      </c>
      <c r="N17" s="216">
        <v>29</v>
      </c>
      <c r="O17" s="217">
        <v>436</v>
      </c>
      <c r="P17" s="220">
        <f t="shared" si="0"/>
        <v>0.11538461538461539</v>
      </c>
      <c r="Q17" s="236">
        <f t="shared" si="1"/>
        <v>8.1885856079404462E-2</v>
      </c>
    </row>
    <row r="18" spans="1:17" ht="20.100000000000001" customHeight="1" thickBot="1" x14ac:dyDescent="0.25">
      <c r="A18" s="211" t="s">
        <v>232</v>
      </c>
      <c r="B18" s="387">
        <v>4.46</v>
      </c>
      <c r="C18" s="388">
        <v>13.38</v>
      </c>
      <c r="D18" s="341">
        <v>5.46</v>
      </c>
      <c r="E18" s="389">
        <v>16.38</v>
      </c>
      <c r="F18" s="211">
        <v>5</v>
      </c>
      <c r="G18" s="390">
        <v>16.38</v>
      </c>
      <c r="H18" s="223"/>
      <c r="I18" s="224"/>
      <c r="J18" s="225">
        <v>5</v>
      </c>
      <c r="K18" s="226">
        <v>60</v>
      </c>
      <c r="L18" s="225">
        <v>5</v>
      </c>
      <c r="M18" s="226">
        <v>60</v>
      </c>
      <c r="N18" s="225">
        <v>5</v>
      </c>
      <c r="O18" s="226">
        <v>60</v>
      </c>
      <c r="P18" s="378">
        <f t="shared" si="0"/>
        <v>0</v>
      </c>
      <c r="Q18" s="379">
        <f t="shared" si="1"/>
        <v>0</v>
      </c>
    </row>
    <row r="19" spans="1:17" ht="24.95" customHeight="1" x14ac:dyDescent="0.2">
      <c r="A19" s="442" t="s">
        <v>212</v>
      </c>
      <c r="B19" s="229">
        <f t="shared" ref="B19:M19" si="2">+SUM(B9:B18)</f>
        <v>349.15999999999997</v>
      </c>
      <c r="C19" s="231">
        <f t="shared" si="2"/>
        <v>8331.3799999999992</v>
      </c>
      <c r="D19" s="229">
        <f t="shared" si="2"/>
        <v>316.45999999999998</v>
      </c>
      <c r="E19" s="230">
        <f t="shared" si="2"/>
        <v>6902.38</v>
      </c>
      <c r="F19" s="231">
        <f t="shared" si="2"/>
        <v>339</v>
      </c>
      <c r="G19" s="231">
        <f t="shared" si="2"/>
        <v>7457.38</v>
      </c>
      <c r="H19" s="229">
        <f t="shared" si="2"/>
        <v>316</v>
      </c>
      <c r="I19" s="230">
        <f t="shared" si="2"/>
        <v>7143</v>
      </c>
      <c r="J19" s="231">
        <f t="shared" si="2"/>
        <v>188</v>
      </c>
      <c r="K19" s="230">
        <f t="shared" si="2"/>
        <v>4158</v>
      </c>
      <c r="L19" s="231">
        <f t="shared" si="2"/>
        <v>189</v>
      </c>
      <c r="M19" s="230">
        <f t="shared" si="2"/>
        <v>4109</v>
      </c>
      <c r="N19" s="231">
        <f>+SUM(N9:N18)</f>
        <v>181</v>
      </c>
      <c r="O19" s="230">
        <f>+SUM(O9:O18)</f>
        <v>3779.2</v>
      </c>
      <c r="P19" s="305">
        <f>(N19-L19)/L19</f>
        <v>-4.2328042328042326E-2</v>
      </c>
      <c r="Q19" s="309">
        <f t="shared" si="1"/>
        <v>-8.0262837673399895E-2</v>
      </c>
    </row>
    <row r="20" spans="1:17" ht="15" x14ac:dyDescent="0.3">
      <c r="A20" s="443"/>
      <c r="H20" s="79"/>
      <c r="I20" s="79"/>
    </row>
    <row r="21" spans="1:17" ht="15" x14ac:dyDescent="0.3">
      <c r="J21" s="9"/>
      <c r="K21" s="9"/>
      <c r="L21" s="25"/>
      <c r="M21" s="25"/>
      <c r="N21" s="25"/>
      <c r="O21" s="25"/>
      <c r="P21" s="25"/>
      <c r="Q21" s="25"/>
    </row>
    <row r="50" spans="1:17" x14ac:dyDescent="0.2">
      <c r="A50" s="190"/>
      <c r="B50" s="190"/>
      <c r="C50" s="190"/>
      <c r="D50" s="190"/>
      <c r="E50" s="190"/>
      <c r="F50" s="190"/>
      <c r="G50" s="190"/>
      <c r="H50" s="191"/>
      <c r="I50" s="191"/>
      <c r="J50" s="192"/>
      <c r="K50" s="192"/>
      <c r="L50" s="192"/>
      <c r="M50" s="192"/>
      <c r="N50" s="192"/>
      <c r="O50" s="192"/>
      <c r="P50" s="192"/>
      <c r="Q50" s="192"/>
    </row>
    <row r="51" spans="1:17" ht="15" x14ac:dyDescent="0.3">
      <c r="H51" s="79"/>
      <c r="I51" s="79"/>
    </row>
    <row r="52" spans="1:17" ht="15" x14ac:dyDescent="0.3">
      <c r="J52" s="9"/>
      <c r="K52" s="9"/>
      <c r="L52" s="25"/>
      <c r="M52" s="25"/>
      <c r="N52" s="25"/>
      <c r="O52" s="25"/>
      <c r="P52" s="25"/>
      <c r="Q52" s="25"/>
    </row>
  </sheetData>
  <mergeCells count="11">
    <mergeCell ref="A19:A20"/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Sans,Normal"&amp;18&amp;K00-045Estadístiques Agràries -Pesqueres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6EF6-F518-4E79-8A21-047A2C099D56}">
  <dimension ref="A1:Q51"/>
  <sheetViews>
    <sheetView topLeftCell="A10" zoomScale="80" zoomScaleNormal="80" workbookViewId="0">
      <selection activeCell="N18" sqref="N18:O18"/>
    </sheetView>
  </sheetViews>
  <sheetFormatPr defaultColWidth="11.42578125" defaultRowHeight="12.75" x14ac:dyDescent="0.2"/>
  <cols>
    <col min="1" max="1" width="30.7109375" customWidth="1"/>
    <col min="2" max="2" width="10.7109375" customWidth="1"/>
    <col min="3" max="3" width="10.5703125" customWidth="1"/>
    <col min="4" max="4" width="10.7109375" customWidth="1"/>
    <col min="5" max="5" width="10.5703125" customWidth="1"/>
    <col min="6" max="6" width="10.7109375" customWidth="1"/>
    <col min="7" max="7" width="10.5703125" customWidth="1"/>
    <col min="8" max="8" width="10.7109375" customWidth="1"/>
    <col min="9" max="9" width="10.5703125" customWidth="1"/>
    <col min="10" max="10" width="10.7109375" customWidth="1"/>
    <col min="11" max="11" width="10.5703125" customWidth="1"/>
    <col min="12" max="12" width="10.7109375" customWidth="1"/>
    <col min="13" max="13" width="10.5703125" customWidth="1"/>
    <col min="14" max="14" width="10.7109375" customWidth="1"/>
    <col min="15" max="15" width="10.5703125" customWidth="1"/>
    <col min="16" max="16" width="10.7109375" customWidth="1"/>
    <col min="17" max="17" width="10.570312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x14ac:dyDescent="0.2">
      <c r="A2" s="190"/>
      <c r="B2" s="257">
        <f>B4</f>
        <v>2016</v>
      </c>
      <c r="C2" s="257"/>
      <c r="D2" s="257">
        <f>D4</f>
        <v>2017</v>
      </c>
      <c r="E2" s="257"/>
      <c r="F2" s="257">
        <f>F4</f>
        <v>2018</v>
      </c>
      <c r="G2" s="257"/>
      <c r="H2" s="258">
        <f>H4</f>
        <v>2019</v>
      </c>
      <c r="I2" s="258"/>
      <c r="J2" s="259">
        <f>J4</f>
        <v>2020</v>
      </c>
      <c r="K2" s="259"/>
      <c r="L2" s="259">
        <f>L4</f>
        <v>2021</v>
      </c>
      <c r="M2" s="259"/>
      <c r="N2" s="259">
        <f>N4</f>
        <v>2022</v>
      </c>
      <c r="O2" s="259"/>
      <c r="P2" s="259"/>
      <c r="Q2" s="259"/>
    </row>
    <row r="3" spans="1:17" ht="28.5" customHeight="1" x14ac:dyDescent="0.2">
      <c r="A3" s="190"/>
      <c r="B3" s="435" t="s">
        <v>225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193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4.95" customHeight="1" x14ac:dyDescent="0.2">
      <c r="A8" s="347" t="s">
        <v>213</v>
      </c>
      <c r="B8" s="353"/>
      <c r="C8" s="251"/>
      <c r="D8" s="252"/>
      <c r="E8" s="253"/>
      <c r="F8" s="254"/>
      <c r="G8" s="254"/>
      <c r="H8" s="255"/>
      <c r="I8" s="256"/>
      <c r="J8" s="255"/>
      <c r="K8" s="256"/>
      <c r="L8" s="255"/>
      <c r="M8" s="256"/>
      <c r="N8" s="255"/>
      <c r="O8" s="256"/>
      <c r="P8" s="255"/>
      <c r="Q8" s="256"/>
    </row>
    <row r="9" spans="1:17" ht="20.100000000000001" customHeight="1" x14ac:dyDescent="0.2">
      <c r="A9" s="210" t="s">
        <v>39</v>
      </c>
      <c r="B9" s="213">
        <v>357</v>
      </c>
      <c r="C9" s="215">
        <v>12384</v>
      </c>
      <c r="D9" s="213">
        <v>340</v>
      </c>
      <c r="E9" s="214">
        <v>11499</v>
      </c>
      <c r="F9" s="215">
        <v>290</v>
      </c>
      <c r="G9" s="215">
        <v>9552</v>
      </c>
      <c r="H9" s="216">
        <v>297</v>
      </c>
      <c r="I9" s="217">
        <v>9544</v>
      </c>
      <c r="J9" s="216">
        <v>202</v>
      </c>
      <c r="K9" s="217">
        <v>5764</v>
      </c>
      <c r="L9" s="216">
        <v>176</v>
      </c>
      <c r="M9" s="217">
        <v>4606</v>
      </c>
      <c r="N9" s="216">
        <v>202</v>
      </c>
      <c r="O9" s="217">
        <v>5171.2000000000007</v>
      </c>
      <c r="P9" s="368">
        <f>(N9-L9)/L9</f>
        <v>0.14772727272727273</v>
      </c>
      <c r="Q9" s="369">
        <f>(O9-M9)/M9</f>
        <v>0.12270950933564931</v>
      </c>
    </row>
    <row r="10" spans="1:17" ht="20.100000000000001" customHeight="1" x14ac:dyDescent="0.2">
      <c r="A10" s="210" t="s">
        <v>40</v>
      </c>
      <c r="B10" s="213">
        <v>226.3</v>
      </c>
      <c r="C10" s="215">
        <v>5318</v>
      </c>
      <c r="D10" s="213">
        <v>234</v>
      </c>
      <c r="E10" s="214">
        <v>5633</v>
      </c>
      <c r="F10" s="215">
        <v>223</v>
      </c>
      <c r="G10" s="215">
        <v>4982</v>
      </c>
      <c r="H10" s="216">
        <v>250</v>
      </c>
      <c r="I10" s="217">
        <v>6020</v>
      </c>
      <c r="J10" s="216">
        <v>271</v>
      </c>
      <c r="K10" s="217">
        <v>3302</v>
      </c>
      <c r="L10" s="216">
        <v>270</v>
      </c>
      <c r="M10" s="217">
        <v>3862</v>
      </c>
      <c r="N10" s="216">
        <v>235</v>
      </c>
      <c r="O10" s="217">
        <v>4112.5</v>
      </c>
      <c r="P10" s="218">
        <f t="shared" ref="P10:P18" si="0">(N10-L10)/L10</f>
        <v>-0.12962962962962962</v>
      </c>
      <c r="Q10" s="236">
        <f t="shared" ref="Q10:Q18" si="1">(O10-M10)/M10</f>
        <v>6.4862765406525122E-2</v>
      </c>
    </row>
    <row r="11" spans="1:17" ht="20.100000000000001" customHeight="1" x14ac:dyDescent="0.2">
      <c r="A11" s="210" t="s">
        <v>41</v>
      </c>
      <c r="B11" s="213">
        <v>49.7</v>
      </c>
      <c r="C11" s="215">
        <v>852</v>
      </c>
      <c r="D11" s="213">
        <v>45</v>
      </c>
      <c r="E11" s="214">
        <v>733</v>
      </c>
      <c r="F11" s="215">
        <v>47</v>
      </c>
      <c r="G11" s="215">
        <v>795</v>
      </c>
      <c r="H11" s="216">
        <v>43</v>
      </c>
      <c r="I11" s="217">
        <v>716</v>
      </c>
      <c r="J11" s="216">
        <v>37</v>
      </c>
      <c r="K11" s="217">
        <v>507</v>
      </c>
      <c r="L11" s="216">
        <v>49</v>
      </c>
      <c r="M11" s="217">
        <v>581</v>
      </c>
      <c r="N11" s="216">
        <v>60</v>
      </c>
      <c r="O11" s="217">
        <v>705</v>
      </c>
      <c r="P11" s="220">
        <f t="shared" si="0"/>
        <v>0.22448979591836735</v>
      </c>
      <c r="Q11" s="236">
        <f t="shared" si="1"/>
        <v>0.21342512908777969</v>
      </c>
    </row>
    <row r="12" spans="1:17" ht="20.100000000000001" customHeight="1" x14ac:dyDescent="0.2">
      <c r="A12" s="210" t="s">
        <v>42</v>
      </c>
      <c r="B12" s="213">
        <v>119</v>
      </c>
      <c r="C12" s="215">
        <v>3194</v>
      </c>
      <c r="D12" s="213">
        <v>155</v>
      </c>
      <c r="E12" s="214">
        <v>4365</v>
      </c>
      <c r="F12" s="215">
        <v>154</v>
      </c>
      <c r="G12" s="215">
        <v>4192</v>
      </c>
      <c r="H12" s="216">
        <v>232</v>
      </c>
      <c r="I12" s="217">
        <v>6294</v>
      </c>
      <c r="J12" s="216">
        <v>164</v>
      </c>
      <c r="K12" s="217">
        <v>4178</v>
      </c>
      <c r="L12" s="216">
        <v>160</v>
      </c>
      <c r="M12" s="217">
        <v>3915</v>
      </c>
      <c r="N12" s="216">
        <v>160</v>
      </c>
      <c r="O12" s="217">
        <v>3824</v>
      </c>
      <c r="P12" s="227">
        <f t="shared" si="0"/>
        <v>0</v>
      </c>
      <c r="Q12" s="219">
        <f t="shared" si="1"/>
        <v>-2.3243933588761177E-2</v>
      </c>
    </row>
    <row r="13" spans="1:17" ht="20.100000000000001" customHeight="1" x14ac:dyDescent="0.2">
      <c r="A13" s="210" t="s">
        <v>43</v>
      </c>
      <c r="B13" s="213">
        <v>96</v>
      </c>
      <c r="C13" s="215">
        <v>2257</v>
      </c>
      <c r="D13" s="213">
        <v>97</v>
      </c>
      <c r="E13" s="214">
        <v>2288</v>
      </c>
      <c r="F13" s="215">
        <v>91</v>
      </c>
      <c r="G13" s="215">
        <v>2119</v>
      </c>
      <c r="H13" s="216">
        <v>92</v>
      </c>
      <c r="I13" s="217">
        <v>2087</v>
      </c>
      <c r="J13" s="216">
        <v>59</v>
      </c>
      <c r="K13" s="217">
        <v>1257</v>
      </c>
      <c r="L13" s="216">
        <v>72</v>
      </c>
      <c r="M13" s="217">
        <v>1819</v>
      </c>
      <c r="N13" s="216">
        <v>88</v>
      </c>
      <c r="O13" s="217">
        <v>2085.6</v>
      </c>
      <c r="P13" s="220">
        <f t="shared" si="0"/>
        <v>0.22222222222222221</v>
      </c>
      <c r="Q13" s="236">
        <f t="shared" si="1"/>
        <v>0.14656404617921931</v>
      </c>
    </row>
    <row r="14" spans="1:17" ht="20.100000000000001" customHeight="1" x14ac:dyDescent="0.2">
      <c r="A14" s="210" t="s">
        <v>44</v>
      </c>
      <c r="B14" s="213">
        <v>34.5</v>
      </c>
      <c r="C14" s="215">
        <v>871</v>
      </c>
      <c r="D14" s="213">
        <v>59</v>
      </c>
      <c r="E14" s="214">
        <v>1421</v>
      </c>
      <c r="F14" s="215">
        <v>68</v>
      </c>
      <c r="G14" s="215">
        <v>1661</v>
      </c>
      <c r="H14" s="216">
        <v>59</v>
      </c>
      <c r="I14" s="217">
        <v>1442</v>
      </c>
      <c r="J14" s="216">
        <v>58</v>
      </c>
      <c r="K14" s="217">
        <v>1356</v>
      </c>
      <c r="L14" s="216">
        <v>61</v>
      </c>
      <c r="M14" s="217">
        <v>1427</v>
      </c>
      <c r="N14" s="216">
        <v>56</v>
      </c>
      <c r="O14" s="217">
        <v>1321.6</v>
      </c>
      <c r="P14" s="218">
        <f t="shared" si="0"/>
        <v>-8.1967213114754092E-2</v>
      </c>
      <c r="Q14" s="219">
        <f t="shared" si="1"/>
        <v>-7.386124737210939E-2</v>
      </c>
    </row>
    <row r="15" spans="1:17" ht="20.100000000000001" customHeight="1" x14ac:dyDescent="0.2">
      <c r="A15" s="210" t="s">
        <v>45</v>
      </c>
      <c r="B15" s="213">
        <v>390</v>
      </c>
      <c r="C15" s="215">
        <v>14509</v>
      </c>
      <c r="D15" s="213">
        <v>367</v>
      </c>
      <c r="E15" s="214">
        <v>10709</v>
      </c>
      <c r="F15" s="215">
        <v>366</v>
      </c>
      <c r="G15" s="215">
        <v>8790</v>
      </c>
      <c r="H15" s="216">
        <v>400</v>
      </c>
      <c r="I15" s="217">
        <v>9468</v>
      </c>
      <c r="J15" s="216">
        <v>359</v>
      </c>
      <c r="K15" s="217">
        <v>8234</v>
      </c>
      <c r="L15" s="216">
        <v>390</v>
      </c>
      <c r="M15" s="217">
        <v>9408</v>
      </c>
      <c r="N15" s="216">
        <v>406</v>
      </c>
      <c r="O15" s="217">
        <v>9013.1999999999989</v>
      </c>
      <c r="P15" s="220">
        <f t="shared" si="0"/>
        <v>4.1025641025641026E-2</v>
      </c>
      <c r="Q15" s="219">
        <f t="shared" si="1"/>
        <v>-4.1964285714285829E-2</v>
      </c>
    </row>
    <row r="16" spans="1:17" ht="20.100000000000001" customHeight="1" x14ac:dyDescent="0.2">
      <c r="A16" s="210" t="s">
        <v>46</v>
      </c>
      <c r="B16" s="213">
        <v>60</v>
      </c>
      <c r="C16" s="215">
        <v>2469</v>
      </c>
      <c r="D16" s="213">
        <v>96</v>
      </c>
      <c r="E16" s="214">
        <v>2504</v>
      </c>
      <c r="F16" s="215">
        <v>111</v>
      </c>
      <c r="G16" s="215">
        <v>3187</v>
      </c>
      <c r="H16" s="216">
        <v>99</v>
      </c>
      <c r="I16" s="217">
        <v>2706</v>
      </c>
      <c r="J16" s="216">
        <v>89</v>
      </c>
      <c r="K16" s="217">
        <v>1652</v>
      </c>
      <c r="L16" s="216">
        <v>77</v>
      </c>
      <c r="M16" s="217">
        <v>1360</v>
      </c>
      <c r="N16" s="216">
        <v>81</v>
      </c>
      <c r="O16" s="217">
        <v>1684.8</v>
      </c>
      <c r="P16" s="220">
        <f t="shared" si="0"/>
        <v>5.1948051948051951E-2</v>
      </c>
      <c r="Q16" s="236">
        <f t="shared" si="1"/>
        <v>0.23882352941176468</v>
      </c>
    </row>
    <row r="17" spans="1:17" ht="20.100000000000001" customHeight="1" thickBot="1" x14ac:dyDescent="0.25">
      <c r="A17" s="210" t="s">
        <v>47</v>
      </c>
      <c r="B17" s="213">
        <v>13</v>
      </c>
      <c r="C17" s="215">
        <v>142</v>
      </c>
      <c r="D17" s="213">
        <v>10</v>
      </c>
      <c r="E17" s="214">
        <v>108</v>
      </c>
      <c r="F17" s="215">
        <v>29</v>
      </c>
      <c r="G17" s="215">
        <v>364</v>
      </c>
      <c r="H17" s="216">
        <v>30</v>
      </c>
      <c r="I17" s="217">
        <v>379</v>
      </c>
      <c r="J17" s="216">
        <v>28</v>
      </c>
      <c r="K17" s="217">
        <v>371</v>
      </c>
      <c r="L17" s="216">
        <v>31</v>
      </c>
      <c r="M17" s="217">
        <v>399</v>
      </c>
      <c r="N17" s="216">
        <v>29</v>
      </c>
      <c r="O17" s="217">
        <v>345</v>
      </c>
      <c r="P17" s="339">
        <f t="shared" si="0"/>
        <v>-6.4516129032258063E-2</v>
      </c>
      <c r="Q17" s="340">
        <f t="shared" si="1"/>
        <v>-0.13533834586466165</v>
      </c>
    </row>
    <row r="18" spans="1:17" ht="24.95" customHeight="1" x14ac:dyDescent="0.2">
      <c r="A18" s="212" t="s">
        <v>214</v>
      </c>
      <c r="B18" s="229">
        <f t="shared" ref="B18:O18" si="2">+SUM(B9:B17)</f>
        <v>1345.5</v>
      </c>
      <c r="C18" s="231">
        <f t="shared" si="2"/>
        <v>41996</v>
      </c>
      <c r="D18" s="229">
        <f t="shared" si="2"/>
        <v>1403</v>
      </c>
      <c r="E18" s="230">
        <f t="shared" si="2"/>
        <v>39260</v>
      </c>
      <c r="F18" s="231">
        <f t="shared" si="2"/>
        <v>1379</v>
      </c>
      <c r="G18" s="231">
        <f t="shared" si="2"/>
        <v>35642</v>
      </c>
      <c r="H18" s="229">
        <f t="shared" si="2"/>
        <v>1502</v>
      </c>
      <c r="I18" s="230">
        <f t="shared" si="2"/>
        <v>38656</v>
      </c>
      <c r="J18" s="231">
        <f t="shared" si="2"/>
        <v>1267</v>
      </c>
      <c r="K18" s="230">
        <f t="shared" si="2"/>
        <v>26621</v>
      </c>
      <c r="L18" s="231">
        <f t="shared" si="2"/>
        <v>1286</v>
      </c>
      <c r="M18" s="230">
        <f t="shared" si="2"/>
        <v>27377</v>
      </c>
      <c r="N18" s="231">
        <f t="shared" si="2"/>
        <v>1317</v>
      </c>
      <c r="O18" s="230">
        <f t="shared" si="2"/>
        <v>28262.899999999998</v>
      </c>
      <c r="P18" s="307">
        <f t="shared" si="0"/>
        <v>2.410575427682737E-2</v>
      </c>
      <c r="Q18" s="314">
        <f t="shared" si="1"/>
        <v>3.2359279687328699E-2</v>
      </c>
    </row>
    <row r="19" spans="1:17" ht="15" x14ac:dyDescent="0.3">
      <c r="H19" s="79"/>
      <c r="I19" s="79"/>
    </row>
    <row r="20" spans="1:17" ht="15" x14ac:dyDescent="0.3">
      <c r="J20" s="9"/>
      <c r="K20" s="9"/>
      <c r="L20" s="25"/>
      <c r="M20" s="25"/>
      <c r="N20" s="25"/>
      <c r="O20" s="25"/>
      <c r="P20" s="25"/>
      <c r="Q20" s="25"/>
    </row>
    <row r="49" spans="1:17" x14ac:dyDescent="0.2">
      <c r="A49" s="190"/>
      <c r="B49" s="190"/>
      <c r="C49" s="190"/>
      <c r="D49" s="190"/>
      <c r="E49" s="190"/>
      <c r="F49" s="190"/>
      <c r="G49" s="190"/>
      <c r="H49" s="191"/>
      <c r="I49" s="191"/>
      <c r="J49" s="192"/>
      <c r="K49" s="192"/>
      <c r="L49" s="192"/>
      <c r="M49" s="192"/>
      <c r="N49" s="192"/>
      <c r="O49" s="192"/>
      <c r="P49" s="192"/>
      <c r="Q49" s="192"/>
    </row>
    <row r="50" spans="1:17" ht="15" x14ac:dyDescent="0.3">
      <c r="H50" s="79"/>
      <c r="I50" s="79"/>
    </row>
    <row r="51" spans="1:17" ht="15" x14ac:dyDescent="0.3">
      <c r="J51" s="9"/>
      <c r="K51" s="9"/>
      <c r="L51" s="25"/>
      <c r="M51" s="25"/>
      <c r="N51" s="25"/>
      <c r="O51" s="25"/>
      <c r="P51" s="25"/>
      <c r="Q51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Sans,Normal"&amp;18&amp;K00-045Estadístiques Agràries -Pesqueres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4231-36F5-46D1-A655-32F0F02C6F28}">
  <dimension ref="A1:Q45"/>
  <sheetViews>
    <sheetView zoomScale="80" zoomScaleNormal="80" workbookViewId="0">
      <selection activeCell="N12" sqref="N12:O12"/>
    </sheetView>
  </sheetViews>
  <sheetFormatPr defaultColWidth="11.42578125" defaultRowHeight="12.75" x14ac:dyDescent="0.2"/>
  <cols>
    <col min="1" max="1" width="30.7109375" customWidth="1"/>
    <col min="2" max="2" width="10.7109375" customWidth="1"/>
    <col min="3" max="3" width="10.5703125" customWidth="1"/>
    <col min="4" max="4" width="10.7109375" customWidth="1"/>
    <col min="5" max="5" width="10.5703125" customWidth="1"/>
    <col min="6" max="6" width="10.7109375" customWidth="1"/>
    <col min="7" max="7" width="10.5703125" customWidth="1"/>
    <col min="8" max="8" width="10.7109375" customWidth="1"/>
    <col min="9" max="9" width="10.5703125" customWidth="1"/>
    <col min="10" max="10" width="10.7109375" customWidth="1"/>
    <col min="11" max="11" width="10.5703125" customWidth="1"/>
    <col min="12" max="12" width="10.7109375" customWidth="1"/>
    <col min="13" max="13" width="10.5703125" customWidth="1"/>
    <col min="14" max="14" width="10.7109375" customWidth="1"/>
    <col min="15" max="15" width="10.5703125" customWidth="1"/>
    <col min="16" max="16" width="10.7109375" customWidth="1"/>
    <col min="17" max="17" width="10.570312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370" customFormat="1" x14ac:dyDescent="0.2">
      <c r="A2" s="257"/>
      <c r="B2" s="257">
        <f>+B4</f>
        <v>2016</v>
      </c>
      <c r="C2" s="371"/>
      <c r="D2" s="257">
        <f>+D4</f>
        <v>2017</v>
      </c>
      <c r="E2" s="257"/>
      <c r="F2" s="257">
        <f t="shared" ref="F2" si="0">+F4</f>
        <v>2018</v>
      </c>
      <c r="G2" s="257"/>
      <c r="H2" s="257">
        <f t="shared" ref="H2" si="1">+H4</f>
        <v>2019</v>
      </c>
      <c r="I2" s="257"/>
      <c r="J2" s="257">
        <f t="shared" ref="J2" si="2">+J4</f>
        <v>2020</v>
      </c>
      <c r="K2" s="257"/>
      <c r="L2" s="257">
        <f t="shared" ref="L2" si="3">+L4</f>
        <v>2021</v>
      </c>
      <c r="M2" s="257"/>
      <c r="N2" s="257">
        <f t="shared" ref="N2" si="4">+N4</f>
        <v>2022</v>
      </c>
      <c r="O2" s="257"/>
      <c r="P2" s="259"/>
      <c r="Q2" s="259"/>
    </row>
    <row r="3" spans="1:17" ht="28.5" customHeight="1" x14ac:dyDescent="0.2">
      <c r="A3" s="190"/>
      <c r="B3" s="435" t="s">
        <v>225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5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7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193</v>
      </c>
      <c r="B7" s="199"/>
      <c r="C7" s="200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4.95" customHeight="1" x14ac:dyDescent="0.2">
      <c r="A8" s="347" t="s">
        <v>182</v>
      </c>
      <c r="B8" s="353"/>
      <c r="C8" s="354"/>
      <c r="D8" s="252"/>
      <c r="E8" s="253"/>
      <c r="F8" s="254"/>
      <c r="G8" s="254"/>
      <c r="H8" s="255"/>
      <c r="I8" s="256"/>
      <c r="J8" s="255"/>
      <c r="K8" s="256"/>
      <c r="L8" s="255"/>
      <c r="M8" s="256"/>
      <c r="N8" s="255"/>
      <c r="O8" s="256"/>
      <c r="P8" s="255"/>
      <c r="Q8" s="256"/>
    </row>
    <row r="9" spans="1:17" ht="20.100000000000001" customHeight="1" x14ac:dyDescent="0.2">
      <c r="A9" s="210" t="s">
        <v>49</v>
      </c>
      <c r="B9" s="213">
        <v>89</v>
      </c>
      <c r="C9" s="214">
        <v>1335</v>
      </c>
      <c r="D9" s="213">
        <v>61</v>
      </c>
      <c r="E9" s="214">
        <v>872</v>
      </c>
      <c r="F9" s="215">
        <v>65</v>
      </c>
      <c r="G9" s="215">
        <v>948</v>
      </c>
      <c r="H9" s="216">
        <v>59</v>
      </c>
      <c r="I9" s="217">
        <v>897</v>
      </c>
      <c r="J9" s="216">
        <v>59</v>
      </c>
      <c r="K9" s="217">
        <v>841</v>
      </c>
      <c r="L9" s="216">
        <v>74</v>
      </c>
      <c r="M9" s="217">
        <v>932</v>
      </c>
      <c r="N9" s="216">
        <v>83</v>
      </c>
      <c r="O9" s="217">
        <v>1012.6</v>
      </c>
      <c r="P9" s="368">
        <f>(N9-L9)/L9</f>
        <v>0.12162162162162163</v>
      </c>
      <c r="Q9" s="369">
        <f>(O9-M9)/M9</f>
        <v>8.6480686695278988E-2</v>
      </c>
    </row>
    <row r="10" spans="1:17" ht="20.100000000000001" customHeight="1" x14ac:dyDescent="0.2">
      <c r="A10" s="210" t="s">
        <v>50</v>
      </c>
      <c r="B10" s="213">
        <v>38</v>
      </c>
      <c r="C10" s="214">
        <v>665</v>
      </c>
      <c r="D10" s="213">
        <v>29</v>
      </c>
      <c r="E10" s="214">
        <v>502</v>
      </c>
      <c r="F10" s="215">
        <v>27</v>
      </c>
      <c r="G10" s="215">
        <v>517</v>
      </c>
      <c r="H10" s="216">
        <v>25</v>
      </c>
      <c r="I10" s="217">
        <v>478</v>
      </c>
      <c r="J10" s="216">
        <v>14</v>
      </c>
      <c r="K10" s="217">
        <v>287</v>
      </c>
      <c r="L10" s="216">
        <v>8</v>
      </c>
      <c r="M10" s="217">
        <v>144</v>
      </c>
      <c r="N10" s="216">
        <v>4</v>
      </c>
      <c r="O10" s="217">
        <v>72</v>
      </c>
      <c r="P10" s="218">
        <f t="shared" ref="P10:P12" si="5">(N10-L10)/L10</f>
        <v>-0.5</v>
      </c>
      <c r="Q10" s="219">
        <f t="shared" ref="Q10:Q12" si="6">(O10-M10)/M10</f>
        <v>-0.5</v>
      </c>
    </row>
    <row r="11" spans="1:17" ht="20.100000000000001" customHeight="1" thickBot="1" x14ac:dyDescent="0.25">
      <c r="A11" s="210" t="s">
        <v>51</v>
      </c>
      <c r="B11" s="213">
        <v>60</v>
      </c>
      <c r="C11" s="214">
        <v>1038</v>
      </c>
      <c r="D11" s="213">
        <v>45</v>
      </c>
      <c r="E11" s="214">
        <v>694</v>
      </c>
      <c r="F11" s="215">
        <v>47</v>
      </c>
      <c r="G11" s="215">
        <v>897</v>
      </c>
      <c r="H11" s="216">
        <v>37</v>
      </c>
      <c r="I11" s="217">
        <v>709</v>
      </c>
      <c r="J11" s="216">
        <v>27</v>
      </c>
      <c r="K11" s="217">
        <v>527</v>
      </c>
      <c r="L11" s="216">
        <v>25</v>
      </c>
      <c r="M11" s="217">
        <v>520</v>
      </c>
      <c r="N11" s="216">
        <v>22</v>
      </c>
      <c r="O11" s="217">
        <v>451.5</v>
      </c>
      <c r="P11" s="339">
        <f t="shared" si="5"/>
        <v>-0.12</v>
      </c>
      <c r="Q11" s="340">
        <f t="shared" si="6"/>
        <v>-0.13173076923076923</v>
      </c>
    </row>
    <row r="12" spans="1:17" ht="24.95" customHeight="1" x14ac:dyDescent="0.2">
      <c r="A12" s="260" t="s">
        <v>215</v>
      </c>
      <c r="B12" s="229">
        <f>SUM(B9:B11)</f>
        <v>187</v>
      </c>
      <c r="C12" s="230">
        <f t="shared" ref="C12:O12" si="7">SUM(C9:C11)</f>
        <v>3038</v>
      </c>
      <c r="D12" s="229">
        <f t="shared" si="7"/>
        <v>135</v>
      </c>
      <c r="E12" s="230">
        <f t="shared" si="7"/>
        <v>2068</v>
      </c>
      <c r="F12" s="231">
        <f t="shared" si="7"/>
        <v>139</v>
      </c>
      <c r="G12" s="231">
        <f t="shared" si="7"/>
        <v>2362</v>
      </c>
      <c r="H12" s="229">
        <f t="shared" si="7"/>
        <v>121</v>
      </c>
      <c r="I12" s="230">
        <f t="shared" si="7"/>
        <v>2084</v>
      </c>
      <c r="J12" s="231">
        <f t="shared" si="7"/>
        <v>100</v>
      </c>
      <c r="K12" s="230">
        <f t="shared" si="7"/>
        <v>1655</v>
      </c>
      <c r="L12" s="231">
        <f t="shared" si="7"/>
        <v>107</v>
      </c>
      <c r="M12" s="230">
        <f t="shared" si="7"/>
        <v>1596</v>
      </c>
      <c r="N12" s="231">
        <f t="shared" si="7"/>
        <v>109</v>
      </c>
      <c r="O12" s="230">
        <f t="shared" si="7"/>
        <v>1536.1</v>
      </c>
      <c r="P12" s="307">
        <f t="shared" si="5"/>
        <v>1.8691588785046728E-2</v>
      </c>
      <c r="Q12" s="314">
        <f t="shared" si="6"/>
        <v>-3.7531328320802061E-2</v>
      </c>
    </row>
    <row r="13" spans="1:17" ht="15" x14ac:dyDescent="0.3">
      <c r="A13" s="261"/>
      <c r="H13" s="79"/>
      <c r="I13" s="79"/>
    </row>
    <row r="14" spans="1:17" ht="15" x14ac:dyDescent="0.3">
      <c r="J14" s="9"/>
      <c r="K14" s="9"/>
      <c r="L14" s="25"/>
      <c r="M14" s="25"/>
      <c r="N14" s="25"/>
      <c r="O14" s="25"/>
      <c r="P14" s="25"/>
      <c r="Q14" s="25"/>
    </row>
    <row r="43" spans="1:17" x14ac:dyDescent="0.2">
      <c r="A43" s="190"/>
      <c r="B43" s="190"/>
      <c r="C43" s="190"/>
      <c r="D43" s="190"/>
      <c r="E43" s="190"/>
      <c r="F43" s="190"/>
      <c r="G43" s="190"/>
      <c r="H43" s="191"/>
      <c r="I43" s="191"/>
      <c r="J43" s="192"/>
      <c r="K43" s="192"/>
      <c r="L43" s="192"/>
      <c r="M43" s="192"/>
      <c r="N43" s="192"/>
      <c r="O43" s="192"/>
      <c r="P43" s="192"/>
      <c r="Q43" s="192"/>
    </row>
    <row r="44" spans="1:17" ht="15" x14ac:dyDescent="0.3">
      <c r="H44" s="79"/>
      <c r="I44" s="79"/>
    </row>
    <row r="45" spans="1:17" ht="15" x14ac:dyDescent="0.3">
      <c r="J45" s="9"/>
      <c r="K45" s="9"/>
      <c r="L45" s="25"/>
      <c r="M45" s="25"/>
      <c r="N45" s="25"/>
      <c r="O45" s="25"/>
      <c r="P45" s="25"/>
      <c r="Q45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Sans,Normal"&amp;18&amp;K00-044Estadístiques Agràries -Pesqueres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AD7D-FA72-4DB2-9BAA-25D76D1DD1A2}">
  <dimension ref="A1:Q51"/>
  <sheetViews>
    <sheetView zoomScale="80" zoomScaleNormal="80" workbookViewId="0">
      <selection activeCell="N18" sqref="N18:O18"/>
    </sheetView>
  </sheetViews>
  <sheetFormatPr defaultColWidth="11.42578125" defaultRowHeight="12.75" x14ac:dyDescent="0.2"/>
  <cols>
    <col min="1" max="1" width="30.7109375" customWidth="1"/>
    <col min="2" max="2" width="10.7109375" customWidth="1"/>
    <col min="3" max="3" width="10.5703125" customWidth="1"/>
    <col min="4" max="4" width="10.7109375" customWidth="1"/>
    <col min="5" max="5" width="10.5703125" customWidth="1"/>
    <col min="6" max="6" width="10.7109375" customWidth="1"/>
    <col min="7" max="7" width="10.5703125" customWidth="1"/>
    <col min="8" max="8" width="10.7109375" customWidth="1"/>
    <col min="9" max="9" width="10.5703125" customWidth="1"/>
    <col min="10" max="10" width="10.7109375" customWidth="1"/>
    <col min="11" max="11" width="10.5703125" customWidth="1"/>
    <col min="12" max="12" width="10.7109375" customWidth="1"/>
    <col min="13" max="13" width="10.5703125" customWidth="1"/>
    <col min="14" max="14" width="10.7109375" customWidth="1"/>
    <col min="15" max="15" width="10.5703125" customWidth="1"/>
    <col min="16" max="16" width="10.7109375" customWidth="1"/>
    <col min="17" max="17" width="10.5703125" customWidth="1"/>
  </cols>
  <sheetData>
    <row r="1" spans="1:17" ht="39" customHeight="1" x14ac:dyDescent="0.2">
      <c r="A1" s="440" t="s">
        <v>118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370" customFormat="1" x14ac:dyDescent="0.2">
      <c r="A2" s="257"/>
      <c r="B2" s="257">
        <f>+B4</f>
        <v>2016</v>
      </c>
      <c r="C2" s="257"/>
      <c r="D2" s="257">
        <f>+D4</f>
        <v>2017</v>
      </c>
      <c r="E2" s="257"/>
      <c r="F2" s="257">
        <f t="shared" ref="F2" si="0">+F4</f>
        <v>2018</v>
      </c>
      <c r="G2" s="257"/>
      <c r="H2" s="257">
        <f t="shared" ref="H2" si="1">+H4</f>
        <v>2019</v>
      </c>
      <c r="I2" s="257"/>
      <c r="J2" s="257">
        <f t="shared" ref="J2" si="2">+J4</f>
        <v>2020</v>
      </c>
      <c r="K2" s="257"/>
      <c r="L2" s="257">
        <f t="shared" ref="L2" si="3">+L4</f>
        <v>2021</v>
      </c>
      <c r="M2" s="257"/>
      <c r="N2" s="257">
        <f t="shared" ref="N2" si="4">+N4</f>
        <v>2022</v>
      </c>
      <c r="O2" s="257"/>
      <c r="P2" s="259"/>
      <c r="Q2" s="259"/>
    </row>
    <row r="3" spans="1:17" ht="28.5" customHeight="1" x14ac:dyDescent="0.2">
      <c r="A3" s="190"/>
      <c r="B3" s="435" t="s">
        <v>225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</row>
    <row r="4" spans="1:17" s="189" customFormat="1" ht="33" customHeight="1" x14ac:dyDescent="0.2">
      <c r="A4" s="193"/>
      <c r="B4" s="441">
        <v>2016</v>
      </c>
      <c r="C4" s="439"/>
      <c r="D4" s="441">
        <v>2017</v>
      </c>
      <c r="E4" s="439"/>
      <c r="F4" s="441">
        <v>2018</v>
      </c>
      <c r="G4" s="439"/>
      <c r="H4" s="441">
        <v>2019</v>
      </c>
      <c r="I4" s="439"/>
      <c r="J4" s="441">
        <v>2020</v>
      </c>
      <c r="K4" s="439"/>
      <c r="L4" s="441">
        <v>2021</v>
      </c>
      <c r="M4" s="439"/>
      <c r="N4" s="441">
        <v>2022</v>
      </c>
      <c r="O4" s="439"/>
      <c r="P4" s="438" t="s">
        <v>257</v>
      </c>
      <c r="Q4" s="439"/>
    </row>
    <row r="5" spans="1:17" ht="46.5" customHeight="1" x14ac:dyDescent="0.2">
      <c r="A5" s="190"/>
      <c r="B5" s="194" t="s">
        <v>173</v>
      </c>
      <c r="C5" s="196" t="s">
        <v>0</v>
      </c>
      <c r="D5" s="194" t="s">
        <v>173</v>
      </c>
      <c r="E5" s="195" t="s">
        <v>0</v>
      </c>
      <c r="F5" s="196" t="s">
        <v>173</v>
      </c>
      <c r="G5" s="196" t="s">
        <v>0</v>
      </c>
      <c r="H5" s="194" t="s">
        <v>173</v>
      </c>
      <c r="I5" s="195" t="s">
        <v>0</v>
      </c>
      <c r="J5" s="194" t="s">
        <v>173</v>
      </c>
      <c r="K5" s="195" t="s">
        <v>0</v>
      </c>
      <c r="L5" s="194" t="s">
        <v>173</v>
      </c>
      <c r="M5" s="195" t="s">
        <v>0</v>
      </c>
      <c r="N5" s="194" t="s">
        <v>173</v>
      </c>
      <c r="O5" s="195" t="s">
        <v>0</v>
      </c>
      <c r="P5" s="194" t="s">
        <v>173</v>
      </c>
      <c r="Q5" s="195" t="s">
        <v>0</v>
      </c>
    </row>
    <row r="6" spans="1:17" ht="20.100000000000001" customHeight="1" x14ac:dyDescent="0.2">
      <c r="A6" s="197"/>
      <c r="B6" s="206" t="s">
        <v>117</v>
      </c>
      <c r="C6" s="208" t="s">
        <v>113</v>
      </c>
      <c r="D6" s="206" t="s">
        <v>117</v>
      </c>
      <c r="E6" s="207" t="s">
        <v>113</v>
      </c>
      <c r="F6" s="208" t="s">
        <v>117</v>
      </c>
      <c r="G6" s="208" t="s">
        <v>113</v>
      </c>
      <c r="H6" s="206" t="s">
        <v>117</v>
      </c>
      <c r="I6" s="207" t="s">
        <v>113</v>
      </c>
      <c r="J6" s="206" t="s">
        <v>117</v>
      </c>
      <c r="K6" s="207" t="s">
        <v>113</v>
      </c>
      <c r="L6" s="206" t="s">
        <v>117</v>
      </c>
      <c r="M6" s="207" t="s">
        <v>113</v>
      </c>
      <c r="N6" s="206" t="s">
        <v>117</v>
      </c>
      <c r="O6" s="207" t="s">
        <v>113</v>
      </c>
      <c r="P6" s="206" t="s">
        <v>207</v>
      </c>
      <c r="Q6" s="207" t="s">
        <v>207</v>
      </c>
    </row>
    <row r="7" spans="1:17" ht="24.95" customHeight="1" x14ac:dyDescent="0.2">
      <c r="A7" s="209" t="s">
        <v>193</v>
      </c>
      <c r="B7" s="199"/>
      <c r="C7" s="201"/>
      <c r="D7" s="202"/>
      <c r="E7" s="203"/>
      <c r="F7" s="198"/>
      <c r="G7" s="198"/>
      <c r="H7" s="204"/>
      <c r="I7" s="205"/>
      <c r="J7" s="204"/>
      <c r="K7" s="205"/>
      <c r="L7" s="204"/>
      <c r="M7" s="205"/>
      <c r="N7" s="204"/>
      <c r="O7" s="205"/>
      <c r="P7" s="204"/>
      <c r="Q7" s="205"/>
    </row>
    <row r="8" spans="1:17" ht="24.95" customHeight="1" x14ac:dyDescent="0.2">
      <c r="A8" s="347" t="s">
        <v>183</v>
      </c>
      <c r="B8" s="353"/>
      <c r="C8" s="251"/>
      <c r="D8" s="252"/>
      <c r="E8" s="253"/>
      <c r="F8" s="254"/>
      <c r="G8" s="254"/>
      <c r="H8" s="255"/>
      <c r="I8" s="256"/>
      <c r="J8" s="255"/>
      <c r="K8" s="256"/>
      <c r="L8" s="255"/>
      <c r="M8" s="256"/>
      <c r="N8" s="255"/>
      <c r="O8" s="256"/>
      <c r="P8" s="255"/>
      <c r="Q8" s="256"/>
    </row>
    <row r="9" spans="1:17" ht="20.100000000000001" customHeight="1" x14ac:dyDescent="0.2">
      <c r="A9" s="210" t="s">
        <v>53</v>
      </c>
      <c r="B9" s="213">
        <v>26</v>
      </c>
      <c r="C9" s="215">
        <v>230</v>
      </c>
      <c r="D9" s="213">
        <v>23</v>
      </c>
      <c r="E9" s="214">
        <v>232</v>
      </c>
      <c r="F9" s="215">
        <v>24</v>
      </c>
      <c r="G9" s="215">
        <v>264</v>
      </c>
      <c r="H9" s="216">
        <v>25</v>
      </c>
      <c r="I9" s="217">
        <v>272</v>
      </c>
      <c r="J9" s="216">
        <v>24</v>
      </c>
      <c r="K9" s="217">
        <v>218</v>
      </c>
      <c r="L9" s="216">
        <v>18</v>
      </c>
      <c r="M9" s="217">
        <v>162</v>
      </c>
      <c r="N9" s="216">
        <v>26</v>
      </c>
      <c r="O9" s="217">
        <v>172</v>
      </c>
      <c r="P9" s="368">
        <f>(N9-L9)/L9</f>
        <v>0.44444444444444442</v>
      </c>
      <c r="Q9" s="369">
        <f>(O9-M9)/M9</f>
        <v>6.1728395061728392E-2</v>
      </c>
    </row>
    <row r="10" spans="1:17" ht="20.100000000000001" customHeight="1" x14ac:dyDescent="0.2">
      <c r="A10" s="210" t="s">
        <v>54</v>
      </c>
      <c r="B10" s="213">
        <v>109.2</v>
      </c>
      <c r="C10" s="215">
        <v>3578</v>
      </c>
      <c r="D10" s="213">
        <v>115</v>
      </c>
      <c r="E10" s="214">
        <v>3445</v>
      </c>
      <c r="F10" s="215">
        <v>125</v>
      </c>
      <c r="G10" s="215">
        <v>4307</v>
      </c>
      <c r="H10" s="216">
        <v>140</v>
      </c>
      <c r="I10" s="217">
        <v>4844</v>
      </c>
      <c r="J10" s="216">
        <v>105</v>
      </c>
      <c r="K10" s="217">
        <v>3633</v>
      </c>
      <c r="L10" s="216">
        <v>133</v>
      </c>
      <c r="M10" s="217">
        <v>3822</v>
      </c>
      <c r="N10" s="216">
        <v>132</v>
      </c>
      <c r="O10" s="217">
        <v>3451.8</v>
      </c>
      <c r="P10" s="218">
        <f t="shared" ref="P10:P18" si="5">(N10-L10)/L10</f>
        <v>-7.5187969924812026E-3</v>
      </c>
      <c r="Q10" s="219">
        <f t="shared" ref="Q10:Q18" si="6">(O10-M10)/M10</f>
        <v>-9.6860282574568246E-2</v>
      </c>
    </row>
    <row r="11" spans="1:17" ht="20.100000000000001" customHeight="1" x14ac:dyDescent="0.2">
      <c r="A11" s="210" t="s">
        <v>55</v>
      </c>
      <c r="B11" s="213">
        <v>25</v>
      </c>
      <c r="C11" s="215">
        <v>644</v>
      </c>
      <c r="D11" s="213">
        <v>22</v>
      </c>
      <c r="E11" s="214">
        <v>440</v>
      </c>
      <c r="F11" s="215">
        <v>24</v>
      </c>
      <c r="G11" s="215">
        <v>477</v>
      </c>
      <c r="H11" s="216">
        <v>23</v>
      </c>
      <c r="I11" s="217">
        <v>478</v>
      </c>
      <c r="J11" s="216">
        <v>12</v>
      </c>
      <c r="K11" s="217">
        <v>174</v>
      </c>
      <c r="L11" s="216">
        <v>15</v>
      </c>
      <c r="M11" s="217">
        <v>227</v>
      </c>
      <c r="N11" s="216">
        <v>14</v>
      </c>
      <c r="O11" s="217">
        <v>186.2</v>
      </c>
      <c r="P11" s="218">
        <f t="shared" si="5"/>
        <v>-6.6666666666666666E-2</v>
      </c>
      <c r="Q11" s="219">
        <f t="shared" si="6"/>
        <v>-0.17973568281938332</v>
      </c>
    </row>
    <row r="12" spans="1:17" ht="20.100000000000001" customHeight="1" x14ac:dyDescent="0.2">
      <c r="A12" s="210" t="s">
        <v>56</v>
      </c>
      <c r="B12" s="213">
        <v>30</v>
      </c>
      <c r="C12" s="215">
        <v>598</v>
      </c>
      <c r="D12" s="213">
        <v>14</v>
      </c>
      <c r="E12" s="214">
        <v>293</v>
      </c>
      <c r="F12" s="215">
        <v>10</v>
      </c>
      <c r="G12" s="215">
        <v>199</v>
      </c>
      <c r="H12" s="216">
        <v>10</v>
      </c>
      <c r="I12" s="217">
        <v>179</v>
      </c>
      <c r="J12" s="216">
        <v>11</v>
      </c>
      <c r="K12" s="217">
        <v>72</v>
      </c>
      <c r="L12" s="216">
        <v>9</v>
      </c>
      <c r="M12" s="217">
        <v>60</v>
      </c>
      <c r="N12" s="216">
        <v>10</v>
      </c>
      <c r="O12" s="217">
        <v>80</v>
      </c>
      <c r="P12" s="220">
        <f t="shared" si="5"/>
        <v>0.1111111111111111</v>
      </c>
      <c r="Q12" s="236">
        <f t="shared" si="6"/>
        <v>0.33333333333333331</v>
      </c>
    </row>
    <row r="13" spans="1:17" ht="20.100000000000001" customHeight="1" x14ac:dyDescent="0.2">
      <c r="A13" s="210" t="s">
        <v>251</v>
      </c>
      <c r="B13" s="213"/>
      <c r="C13" s="215"/>
      <c r="D13" s="213"/>
      <c r="E13" s="214"/>
      <c r="F13" s="215"/>
      <c r="G13" s="215"/>
      <c r="H13" s="216"/>
      <c r="I13" s="217"/>
      <c r="J13" s="216"/>
      <c r="K13" s="217"/>
      <c r="L13" s="216">
        <v>1</v>
      </c>
      <c r="M13" s="217">
        <v>12</v>
      </c>
      <c r="N13" s="216">
        <v>2</v>
      </c>
      <c r="O13" s="217">
        <v>19</v>
      </c>
      <c r="P13" s="218"/>
      <c r="Q13" s="219"/>
    </row>
    <row r="14" spans="1:17" ht="20.100000000000001" customHeight="1" x14ac:dyDescent="0.2">
      <c r="A14" s="210" t="s">
        <v>57</v>
      </c>
      <c r="B14" s="213">
        <v>70</v>
      </c>
      <c r="C14" s="215">
        <v>1217</v>
      </c>
      <c r="D14" s="213">
        <v>56</v>
      </c>
      <c r="E14" s="214">
        <v>974</v>
      </c>
      <c r="F14" s="215">
        <v>43</v>
      </c>
      <c r="G14" s="215">
        <v>737</v>
      </c>
      <c r="H14" s="216">
        <v>38</v>
      </c>
      <c r="I14" s="217">
        <v>650</v>
      </c>
      <c r="J14" s="216">
        <v>15</v>
      </c>
      <c r="K14" s="217">
        <v>282</v>
      </c>
      <c r="L14" s="216">
        <v>14</v>
      </c>
      <c r="M14" s="217">
        <v>242</v>
      </c>
      <c r="N14" s="216">
        <v>10</v>
      </c>
      <c r="O14" s="217">
        <v>178</v>
      </c>
      <c r="P14" s="218">
        <f t="shared" si="5"/>
        <v>-0.2857142857142857</v>
      </c>
      <c r="Q14" s="219">
        <f t="shared" si="6"/>
        <v>-0.26446280991735538</v>
      </c>
    </row>
    <row r="15" spans="1:17" ht="20.100000000000001" customHeight="1" x14ac:dyDescent="0.2">
      <c r="A15" s="210" t="s">
        <v>58</v>
      </c>
      <c r="B15" s="213">
        <v>4</v>
      </c>
      <c r="C15" s="215">
        <v>39</v>
      </c>
      <c r="D15" s="213">
        <v>23</v>
      </c>
      <c r="E15" s="214">
        <v>223</v>
      </c>
      <c r="F15" s="215">
        <v>18</v>
      </c>
      <c r="G15" s="215">
        <v>159</v>
      </c>
      <c r="H15" s="216">
        <v>9</v>
      </c>
      <c r="I15" s="217">
        <v>110</v>
      </c>
      <c r="J15" s="216">
        <v>4</v>
      </c>
      <c r="K15" s="217">
        <v>44</v>
      </c>
      <c r="L15" s="216">
        <v>2</v>
      </c>
      <c r="M15" s="217">
        <v>22</v>
      </c>
      <c r="N15" s="216">
        <v>1</v>
      </c>
      <c r="O15" s="217">
        <v>11</v>
      </c>
      <c r="P15" s="218">
        <f t="shared" si="5"/>
        <v>-0.5</v>
      </c>
      <c r="Q15" s="219">
        <f t="shared" si="6"/>
        <v>-0.5</v>
      </c>
    </row>
    <row r="16" spans="1:17" ht="20.100000000000001" customHeight="1" x14ac:dyDescent="0.2">
      <c r="A16" s="210" t="s">
        <v>59</v>
      </c>
      <c r="B16" s="213">
        <v>3</v>
      </c>
      <c r="C16" s="215">
        <v>21</v>
      </c>
      <c r="D16" s="213">
        <v>2</v>
      </c>
      <c r="E16" s="214">
        <v>18</v>
      </c>
      <c r="F16" s="215">
        <v>3</v>
      </c>
      <c r="G16" s="215">
        <v>27</v>
      </c>
      <c r="H16" s="216">
        <v>2</v>
      </c>
      <c r="I16" s="217">
        <v>24</v>
      </c>
      <c r="J16" s="216">
        <v>1</v>
      </c>
      <c r="K16" s="217">
        <v>10</v>
      </c>
      <c r="L16" s="216">
        <v>1</v>
      </c>
      <c r="M16" s="217">
        <v>7</v>
      </c>
      <c r="N16" s="216"/>
      <c r="O16" s="217"/>
      <c r="P16" s="218">
        <f t="shared" si="5"/>
        <v>-1</v>
      </c>
      <c r="Q16" s="219">
        <f t="shared" si="6"/>
        <v>-1</v>
      </c>
    </row>
    <row r="17" spans="1:17" ht="20.100000000000001" customHeight="1" thickBot="1" x14ac:dyDescent="0.25">
      <c r="A17" s="210" t="s">
        <v>60</v>
      </c>
      <c r="B17" s="336">
        <v>8</v>
      </c>
      <c r="C17" s="215">
        <v>165</v>
      </c>
      <c r="D17" s="213">
        <v>7</v>
      </c>
      <c r="E17" s="214">
        <v>147</v>
      </c>
      <c r="F17" s="215">
        <v>8</v>
      </c>
      <c r="G17" s="215">
        <v>159</v>
      </c>
      <c r="H17" s="216">
        <v>7</v>
      </c>
      <c r="I17" s="217">
        <v>147</v>
      </c>
      <c r="J17" s="216">
        <v>5</v>
      </c>
      <c r="K17" s="217">
        <v>58</v>
      </c>
      <c r="L17" s="216">
        <v>3</v>
      </c>
      <c r="M17" s="217">
        <v>29</v>
      </c>
      <c r="N17" s="216"/>
      <c r="O17" s="217"/>
      <c r="P17" s="218">
        <f t="shared" si="5"/>
        <v>-1</v>
      </c>
      <c r="Q17" s="219">
        <f t="shared" si="6"/>
        <v>-1</v>
      </c>
    </row>
    <row r="18" spans="1:17" ht="24.95" customHeight="1" x14ac:dyDescent="0.2">
      <c r="A18" s="260" t="s">
        <v>216</v>
      </c>
      <c r="B18" s="229">
        <f t="shared" ref="B18:N18" si="7">+SUM(B9:B17)</f>
        <v>275.2</v>
      </c>
      <c r="C18" s="231">
        <f t="shared" si="7"/>
        <v>6492</v>
      </c>
      <c r="D18" s="229">
        <f t="shared" si="7"/>
        <v>262</v>
      </c>
      <c r="E18" s="230">
        <f t="shared" si="7"/>
        <v>5772</v>
      </c>
      <c r="F18" s="231">
        <f t="shared" si="7"/>
        <v>255</v>
      </c>
      <c r="G18" s="231">
        <f t="shared" si="7"/>
        <v>6329</v>
      </c>
      <c r="H18" s="229">
        <f t="shared" si="7"/>
        <v>254</v>
      </c>
      <c r="I18" s="230">
        <f t="shared" si="7"/>
        <v>6704</v>
      </c>
      <c r="J18" s="231">
        <f t="shared" si="7"/>
        <v>177</v>
      </c>
      <c r="K18" s="230">
        <f t="shared" si="7"/>
        <v>4491</v>
      </c>
      <c r="L18" s="231">
        <f t="shared" si="7"/>
        <v>196</v>
      </c>
      <c r="M18" s="230">
        <f t="shared" si="7"/>
        <v>4583</v>
      </c>
      <c r="N18" s="231">
        <f t="shared" si="7"/>
        <v>195</v>
      </c>
      <c r="O18" s="230">
        <f>+SUM(O9:O17)</f>
        <v>4098</v>
      </c>
      <c r="P18" s="305">
        <f t="shared" si="5"/>
        <v>-5.1020408163265302E-3</v>
      </c>
      <c r="Q18" s="306">
        <f t="shared" si="6"/>
        <v>-0.10582587824569059</v>
      </c>
    </row>
    <row r="19" spans="1:17" ht="15" x14ac:dyDescent="0.3">
      <c r="A19" s="261"/>
      <c r="H19" s="79"/>
      <c r="I19" s="79"/>
    </row>
    <row r="20" spans="1:17" ht="15" x14ac:dyDescent="0.3">
      <c r="J20" s="9"/>
      <c r="K20" s="9"/>
      <c r="L20" s="25"/>
      <c r="M20" s="25"/>
      <c r="N20" s="25"/>
      <c r="O20" s="25"/>
      <c r="P20" s="25"/>
      <c r="Q20" s="25"/>
    </row>
    <row r="49" spans="1:17" x14ac:dyDescent="0.2">
      <c r="A49" s="190"/>
      <c r="B49" s="190"/>
      <c r="C49" s="190"/>
      <c r="D49" s="190"/>
      <c r="E49" s="190"/>
      <c r="F49" s="190"/>
      <c r="G49" s="190"/>
      <c r="H49" s="191"/>
      <c r="I49" s="191"/>
      <c r="J49" s="192"/>
      <c r="K49" s="192"/>
      <c r="L49" s="192"/>
      <c r="M49" s="192"/>
      <c r="N49" s="192"/>
      <c r="O49" s="192"/>
      <c r="P49" s="192"/>
      <c r="Q49" s="192"/>
    </row>
    <row r="50" spans="1:17" ht="15" x14ac:dyDescent="0.3">
      <c r="H50" s="79"/>
      <c r="I50" s="79"/>
    </row>
    <row r="51" spans="1:17" ht="15" x14ac:dyDescent="0.3">
      <c r="J51" s="9"/>
      <c r="K51" s="9"/>
      <c r="L51" s="25"/>
      <c r="M51" s="25"/>
      <c r="N51" s="25"/>
      <c r="O51" s="25"/>
      <c r="P51" s="25"/>
      <c r="Q51" s="25"/>
    </row>
  </sheetData>
  <mergeCells count="10">
    <mergeCell ref="A1:Q1"/>
    <mergeCell ref="B3:Q3"/>
    <mergeCell ref="B4:C4"/>
    <mergeCell ref="D4:E4"/>
    <mergeCell ref="F4:G4"/>
    <mergeCell ref="H4:I4"/>
    <mergeCell ref="J4:K4"/>
    <mergeCell ref="L4:M4"/>
    <mergeCell ref="P4:Q4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&amp;L&amp;G&amp;R&amp;"Noto Sans,Normal"&amp;18&amp;K00-046Estadístiques Agràries -Pesqueres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15</vt:i4>
      </vt:variant>
      <vt:variant>
        <vt:lpstr>Intervals amb nom</vt:lpstr>
      </vt:variant>
      <vt:variant>
        <vt:i4>13</vt:i4>
      </vt:variant>
    </vt:vector>
  </HeadingPairs>
  <TitlesOfParts>
    <vt:vector size="28" baseType="lpstr">
      <vt:lpstr>Fulla mare</vt:lpstr>
      <vt:lpstr>Cereals</vt:lpstr>
      <vt:lpstr>Llegums</vt:lpstr>
      <vt:lpstr>Tubercles</vt:lpstr>
      <vt:lpstr>Farratges</vt:lpstr>
      <vt:lpstr>Hortalisses-Fulla</vt:lpstr>
      <vt:lpstr>Hortalisses-De fruit</vt:lpstr>
      <vt:lpstr>Hortalisses-Flor</vt:lpstr>
      <vt:lpstr>Hortalisses-Bulbs</vt:lpstr>
      <vt:lpstr>Hortalisses-lleguminoses</vt:lpstr>
      <vt:lpstr>Hortalisses-Resum i total</vt:lpstr>
      <vt:lpstr>Flors</vt:lpstr>
      <vt:lpstr>Cítrics-Taronges</vt:lpstr>
      <vt:lpstr>Fruits secs</vt:lpstr>
      <vt:lpstr>Hoja1</vt:lpstr>
      <vt:lpstr>Cereals!Àrea_d'impressió</vt:lpstr>
      <vt:lpstr>'Cítrics-Taronges'!Àrea_d'impressió</vt:lpstr>
      <vt:lpstr>Farratges!Àrea_d'impressió</vt:lpstr>
      <vt:lpstr>Flors!Àrea_d'impressió</vt:lpstr>
      <vt:lpstr>'Fruits secs'!Àrea_d'impressió</vt:lpstr>
      <vt:lpstr>'Hortalisses-Bulbs'!Àrea_d'impressió</vt:lpstr>
      <vt:lpstr>'Hortalisses-De fruit'!Àrea_d'impressió</vt:lpstr>
      <vt:lpstr>'Hortalisses-Flor'!Àrea_d'impressió</vt:lpstr>
      <vt:lpstr>'Hortalisses-Fulla'!Àrea_d'impressió</vt:lpstr>
      <vt:lpstr>'Hortalisses-lleguminoses'!Àrea_d'impressió</vt:lpstr>
      <vt:lpstr>'Hortalisses-Resum i total'!Àrea_d'impressió</vt:lpstr>
      <vt:lpstr>Llegums!Àrea_d'impressió</vt:lpstr>
      <vt:lpstr>Tubercles!Àrea_d'impressió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2024-08-01T10:56:30Z</cp:lastPrinted>
  <dcterms:created xsi:type="dcterms:W3CDTF">2018-05-16T08:54:59Z</dcterms:created>
  <dcterms:modified xsi:type="dcterms:W3CDTF">2024-08-01T10:56:34Z</dcterms:modified>
  <cp:contentStatus/>
</cp:coreProperties>
</file>